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Ananyeva\Desktop\"/>
    </mc:Choice>
  </mc:AlternateContent>
  <bookViews>
    <workbookView xWindow="0" yWindow="0" windowWidth="17595" windowHeight="10065"/>
  </bookViews>
  <sheets>
    <sheet name="основная таблица" sheetId="1" r:id="rId1"/>
  </sheets>
  <calcPr calcId="152511"/>
</workbook>
</file>

<file path=xl/calcChain.xml><?xml version="1.0" encoding="utf-8"?>
<calcChain xmlns="http://schemas.openxmlformats.org/spreadsheetml/2006/main">
  <c r="O24" i="1" l="1"/>
  <c r="O161" i="1" l="1"/>
  <c r="M161" i="1"/>
  <c r="G161" i="1"/>
  <c r="O160" i="1"/>
  <c r="M160" i="1"/>
  <c r="G160" i="1"/>
  <c r="O159" i="1"/>
  <c r="M159" i="1"/>
  <c r="G159" i="1"/>
  <c r="O157" i="1"/>
  <c r="M157" i="1"/>
  <c r="G157" i="1"/>
  <c r="O156" i="1"/>
  <c r="M156" i="1"/>
  <c r="G156" i="1"/>
  <c r="O155" i="1"/>
  <c r="M155" i="1"/>
  <c r="G155" i="1"/>
  <c r="O153" i="1"/>
  <c r="M153" i="1"/>
  <c r="G153" i="1"/>
  <c r="O152" i="1"/>
  <c r="M152" i="1"/>
  <c r="G152" i="1"/>
  <c r="O151" i="1"/>
  <c r="G151" i="1"/>
  <c r="O148" i="1"/>
  <c r="M148" i="1"/>
  <c r="G148" i="1"/>
  <c r="O145" i="1"/>
  <c r="M145" i="1"/>
  <c r="G145" i="1"/>
  <c r="O142" i="1"/>
  <c r="M142" i="1"/>
  <c r="G142" i="1"/>
  <c r="O140" i="1"/>
  <c r="G140" i="1"/>
  <c r="O129" i="1"/>
  <c r="M129" i="1"/>
  <c r="G129" i="1"/>
  <c r="O126" i="1"/>
  <c r="M126" i="1"/>
  <c r="G126" i="1"/>
  <c r="O125" i="1"/>
  <c r="M125" i="1"/>
  <c r="G125" i="1"/>
  <c r="O119" i="1"/>
  <c r="M119" i="1"/>
  <c r="G119" i="1"/>
  <c r="O117" i="1"/>
  <c r="M117" i="1"/>
  <c r="G117" i="1"/>
  <c r="O115" i="1"/>
  <c r="M115" i="1"/>
  <c r="G115" i="1"/>
  <c r="O111" i="1"/>
  <c r="M111" i="1"/>
  <c r="G111" i="1"/>
  <c r="O110" i="1"/>
  <c r="M110" i="1"/>
  <c r="G110" i="1"/>
  <c r="O109" i="1"/>
  <c r="M109" i="1"/>
  <c r="G109" i="1"/>
  <c r="O107" i="1"/>
  <c r="M107" i="1"/>
  <c r="G107" i="1"/>
  <c r="O105" i="1"/>
  <c r="M105" i="1"/>
  <c r="G105" i="1"/>
  <c r="O104" i="1"/>
  <c r="M104" i="1"/>
  <c r="G104" i="1"/>
  <c r="O103" i="1"/>
  <c r="M103" i="1"/>
  <c r="G103" i="1"/>
  <c r="O102" i="1"/>
  <c r="M102" i="1"/>
  <c r="G102" i="1"/>
  <c r="O99" i="1"/>
  <c r="M99" i="1"/>
  <c r="G99" i="1"/>
  <c r="O96" i="1"/>
  <c r="M96" i="1"/>
  <c r="G96" i="1"/>
  <c r="O95" i="1"/>
  <c r="M95" i="1"/>
  <c r="G95" i="1"/>
  <c r="O92" i="1"/>
  <c r="M92" i="1"/>
  <c r="G92" i="1"/>
  <c r="O88" i="1"/>
  <c r="M88" i="1"/>
  <c r="G88" i="1"/>
  <c r="O87" i="1"/>
  <c r="M87" i="1"/>
  <c r="G87" i="1"/>
  <c r="O85" i="1"/>
  <c r="M85" i="1"/>
  <c r="G85" i="1"/>
  <c r="O84" i="1"/>
  <c r="M84" i="1"/>
  <c r="G84" i="1"/>
  <c r="O82" i="1"/>
  <c r="M82" i="1"/>
  <c r="G82" i="1"/>
  <c r="O78" i="1"/>
  <c r="G78" i="1"/>
  <c r="O77" i="1"/>
  <c r="G77" i="1"/>
  <c r="O76" i="1"/>
  <c r="M76" i="1"/>
  <c r="G76" i="1"/>
  <c r="O75" i="1"/>
  <c r="M75" i="1"/>
  <c r="G75" i="1"/>
  <c r="O74" i="1"/>
  <c r="M74" i="1"/>
  <c r="G74" i="1"/>
  <c r="O73" i="1"/>
  <c r="M73" i="1"/>
  <c r="G73" i="1"/>
  <c r="O71" i="1"/>
  <c r="M71" i="1"/>
  <c r="G71" i="1"/>
  <c r="O70" i="1"/>
  <c r="M70" i="1"/>
  <c r="G70" i="1"/>
  <c r="O69" i="1"/>
  <c r="M69" i="1"/>
  <c r="G69" i="1"/>
  <c r="O65" i="1"/>
  <c r="M65" i="1"/>
  <c r="G65" i="1"/>
  <c r="O64" i="1"/>
  <c r="M64" i="1"/>
  <c r="G64" i="1"/>
  <c r="O63" i="1"/>
  <c r="M63" i="1"/>
  <c r="G63" i="1"/>
  <c r="O61" i="1"/>
  <c r="M61" i="1"/>
  <c r="G61" i="1"/>
  <c r="O60" i="1"/>
  <c r="M60" i="1"/>
  <c r="G60" i="1"/>
  <c r="O58" i="1"/>
  <c r="M58" i="1"/>
  <c r="G58" i="1"/>
  <c r="O57" i="1"/>
  <c r="M57" i="1"/>
  <c r="G57" i="1"/>
  <c r="O56" i="1"/>
  <c r="M56" i="1"/>
  <c r="G56" i="1"/>
  <c r="O54" i="1"/>
  <c r="M54" i="1"/>
  <c r="G54" i="1"/>
  <c r="O53" i="1"/>
  <c r="M53" i="1"/>
  <c r="G53" i="1"/>
  <c r="O52" i="1"/>
  <c r="M52" i="1"/>
  <c r="G52" i="1"/>
  <c r="O50" i="1"/>
  <c r="M50" i="1"/>
  <c r="G50" i="1"/>
  <c r="O49" i="1"/>
  <c r="M49" i="1"/>
  <c r="G49" i="1"/>
  <c r="O47" i="1"/>
  <c r="M47" i="1"/>
  <c r="G47" i="1"/>
  <c r="O45" i="1"/>
  <c r="M45" i="1"/>
  <c r="G45" i="1"/>
  <c r="O44" i="1"/>
  <c r="M44" i="1"/>
  <c r="G44" i="1"/>
  <c r="O41" i="1"/>
  <c r="M41" i="1"/>
  <c r="G41" i="1"/>
  <c r="O40" i="1"/>
  <c r="M40" i="1"/>
  <c r="G40" i="1"/>
  <c r="O39" i="1"/>
  <c r="M39" i="1"/>
  <c r="G39" i="1"/>
  <c r="O38" i="1"/>
  <c r="M38" i="1"/>
  <c r="G38" i="1"/>
  <c r="O37" i="1"/>
  <c r="M37" i="1"/>
  <c r="G37" i="1"/>
  <c r="O36" i="1"/>
  <c r="M36" i="1"/>
  <c r="G36" i="1"/>
  <c r="O33" i="1"/>
  <c r="M33" i="1"/>
  <c r="G33" i="1"/>
  <c r="O32" i="1"/>
  <c r="M32" i="1"/>
  <c r="G32" i="1"/>
  <c r="O28" i="1"/>
  <c r="M28" i="1"/>
  <c r="G28" i="1"/>
  <c r="O27" i="1"/>
  <c r="M27" i="1"/>
  <c r="G27" i="1"/>
  <c r="O26" i="1"/>
  <c r="M26" i="1"/>
  <c r="G26" i="1"/>
  <c r="O25" i="1"/>
  <c r="M25" i="1"/>
  <c r="G25" i="1"/>
  <c r="M24" i="1"/>
  <c r="G24" i="1"/>
  <c r="O23" i="1"/>
  <c r="M23" i="1"/>
  <c r="G23" i="1"/>
  <c r="O21" i="1"/>
  <c r="M21" i="1"/>
  <c r="G21" i="1"/>
  <c r="O20" i="1"/>
  <c r="M20" i="1"/>
  <c r="G20" i="1"/>
  <c r="O18" i="1"/>
  <c r="M18" i="1"/>
  <c r="G18" i="1"/>
  <c r="O17" i="1"/>
  <c r="M17" i="1"/>
  <c r="G17" i="1"/>
  <c r="O16" i="1"/>
  <c r="M16" i="1"/>
  <c r="G16" i="1"/>
  <c r="O14" i="1"/>
  <c r="M14" i="1"/>
  <c r="G14" i="1"/>
  <c r="O13" i="1"/>
  <c r="M13" i="1"/>
  <c r="G13" i="1"/>
  <c r="O12" i="1"/>
  <c r="M12" i="1"/>
  <c r="G12" i="1"/>
  <c r="O10" i="1"/>
  <c r="M10" i="1"/>
  <c r="G10" i="1"/>
  <c r="O9" i="1"/>
  <c r="M9" i="1"/>
  <c r="G9" i="1"/>
  <c r="O8" i="1"/>
  <c r="M8" i="1"/>
  <c r="G8" i="1"/>
  <c r="O7" i="1"/>
  <c r="M7" i="1"/>
  <c r="G7" i="1"/>
  <c r="O163" i="1" l="1"/>
  <c r="M163" i="1"/>
  <c r="G163" i="1"/>
  <c r="O162" i="1"/>
  <c r="M162" i="1"/>
  <c r="G162" i="1"/>
  <c r="O158" i="1"/>
  <c r="M158" i="1"/>
  <c r="G158" i="1"/>
  <c r="O154" i="1"/>
  <c r="M154" i="1"/>
  <c r="G154" i="1"/>
  <c r="O150" i="1"/>
  <c r="M150" i="1"/>
  <c r="G150" i="1"/>
  <c r="O149" i="1"/>
  <c r="M149" i="1"/>
  <c r="G149" i="1"/>
  <c r="O147" i="1"/>
  <c r="M147" i="1"/>
  <c r="G147" i="1"/>
  <c r="O146" i="1"/>
  <c r="M146" i="1"/>
  <c r="G146" i="1"/>
  <c r="O144" i="1"/>
  <c r="M144" i="1"/>
  <c r="G144" i="1"/>
  <c r="O143" i="1"/>
  <c r="M143" i="1"/>
  <c r="G143" i="1"/>
  <c r="O141" i="1"/>
  <c r="M141" i="1"/>
  <c r="G141" i="1"/>
  <c r="O139" i="1"/>
  <c r="M139" i="1"/>
  <c r="G139" i="1"/>
  <c r="O138" i="1"/>
  <c r="M138" i="1"/>
  <c r="G138" i="1"/>
  <c r="O137" i="1"/>
  <c r="M137" i="1"/>
  <c r="G137" i="1"/>
  <c r="O136" i="1"/>
  <c r="M136" i="1"/>
  <c r="G136" i="1"/>
  <c r="O135" i="1"/>
  <c r="M135" i="1"/>
  <c r="G135" i="1"/>
  <c r="O134" i="1"/>
  <c r="M134" i="1"/>
  <c r="G134" i="1"/>
  <c r="O133" i="1"/>
  <c r="M133" i="1"/>
  <c r="G133" i="1"/>
  <c r="O132" i="1"/>
  <c r="M132" i="1"/>
  <c r="G132" i="1"/>
  <c r="O131" i="1"/>
  <c r="M131" i="1"/>
  <c r="G131" i="1"/>
  <c r="O130" i="1"/>
  <c r="M130" i="1"/>
  <c r="G130" i="1"/>
  <c r="O128" i="1"/>
  <c r="G128" i="1"/>
  <c r="O127" i="1"/>
  <c r="M127" i="1"/>
  <c r="G127" i="1"/>
  <c r="O124" i="1"/>
  <c r="M124" i="1"/>
  <c r="G124" i="1"/>
  <c r="O123" i="1"/>
  <c r="M123" i="1"/>
  <c r="G123" i="1"/>
  <c r="O122" i="1"/>
  <c r="M122" i="1"/>
  <c r="G122" i="1"/>
  <c r="O121" i="1"/>
  <c r="M121" i="1"/>
  <c r="G121" i="1"/>
  <c r="O120" i="1"/>
  <c r="M120" i="1"/>
  <c r="G120" i="1"/>
  <c r="O118" i="1"/>
  <c r="M118" i="1"/>
  <c r="G118" i="1"/>
  <c r="O116" i="1"/>
  <c r="M116" i="1"/>
  <c r="G116" i="1"/>
  <c r="O114" i="1"/>
  <c r="M114" i="1"/>
  <c r="G114" i="1"/>
  <c r="O113" i="1"/>
  <c r="M113" i="1"/>
  <c r="G113" i="1"/>
  <c r="O112" i="1"/>
  <c r="M112" i="1"/>
  <c r="G112" i="1"/>
  <c r="O108" i="1"/>
  <c r="M108" i="1"/>
  <c r="G108" i="1"/>
  <c r="O106" i="1"/>
  <c r="M106" i="1"/>
  <c r="G106" i="1"/>
  <c r="O101" i="1"/>
  <c r="M101" i="1"/>
  <c r="G101" i="1"/>
  <c r="O100" i="1"/>
  <c r="M100" i="1"/>
  <c r="G100" i="1"/>
  <c r="O98" i="1"/>
  <c r="M98" i="1"/>
  <c r="G98" i="1"/>
  <c r="O97" i="1"/>
  <c r="M97" i="1"/>
  <c r="G97" i="1"/>
  <c r="O94" i="1"/>
  <c r="M94" i="1"/>
  <c r="G94" i="1"/>
  <c r="O93" i="1"/>
  <c r="M93" i="1"/>
  <c r="G93" i="1"/>
  <c r="O91" i="1"/>
  <c r="M91" i="1"/>
  <c r="G91" i="1"/>
  <c r="O90" i="1"/>
  <c r="M90" i="1"/>
  <c r="G90" i="1"/>
  <c r="O89" i="1"/>
  <c r="M89" i="1"/>
  <c r="G89" i="1"/>
  <c r="O86" i="1"/>
  <c r="G86" i="1"/>
  <c r="O83" i="1"/>
  <c r="M83" i="1"/>
  <c r="G83" i="1"/>
  <c r="O81" i="1"/>
  <c r="M81" i="1"/>
  <c r="G81" i="1"/>
  <c r="O80" i="1"/>
  <c r="M80" i="1"/>
  <c r="G80" i="1"/>
  <c r="O79" i="1"/>
  <c r="M79" i="1"/>
  <c r="G79" i="1"/>
  <c r="O72" i="1"/>
  <c r="M72" i="1"/>
  <c r="G72" i="1"/>
  <c r="O68" i="1"/>
  <c r="M68" i="1"/>
  <c r="G68" i="1"/>
  <c r="O67" i="1"/>
  <c r="M67" i="1"/>
  <c r="G67" i="1"/>
  <c r="O66" i="1"/>
  <c r="M66" i="1"/>
  <c r="G66" i="1"/>
  <c r="O62" i="1"/>
  <c r="M62" i="1"/>
  <c r="G62" i="1"/>
  <c r="O59" i="1"/>
  <c r="M59" i="1"/>
  <c r="G59" i="1"/>
  <c r="O55" i="1"/>
  <c r="M55" i="1"/>
  <c r="G55" i="1"/>
  <c r="O51" i="1"/>
  <c r="M51" i="1"/>
  <c r="G51" i="1"/>
  <c r="O48" i="1"/>
  <c r="M48" i="1"/>
  <c r="G48" i="1"/>
  <c r="O46" i="1"/>
  <c r="M46" i="1"/>
  <c r="G46" i="1"/>
  <c r="O43" i="1"/>
  <c r="M43" i="1"/>
  <c r="G43" i="1"/>
  <c r="O42" i="1"/>
  <c r="M42" i="1"/>
  <c r="G42" i="1"/>
  <c r="O35" i="1"/>
  <c r="M35" i="1"/>
  <c r="G35" i="1"/>
  <c r="O34" i="1"/>
  <c r="M34" i="1"/>
  <c r="G34" i="1"/>
  <c r="O31" i="1"/>
  <c r="M31" i="1"/>
  <c r="G31" i="1"/>
  <c r="O30" i="1"/>
  <c r="M30" i="1"/>
  <c r="G30" i="1"/>
  <c r="O29" i="1"/>
  <c r="M29" i="1"/>
  <c r="G29" i="1"/>
  <c r="O22" i="1"/>
  <c r="M22" i="1"/>
  <c r="G22" i="1"/>
  <c r="O19" i="1"/>
  <c r="M19" i="1"/>
  <c r="G19" i="1"/>
  <c r="O15" i="1"/>
  <c r="M15" i="1"/>
  <c r="G15" i="1"/>
  <c r="O11" i="1"/>
  <c r="M11" i="1"/>
  <c r="G11" i="1"/>
</calcChain>
</file>

<file path=xl/sharedStrings.xml><?xml version="1.0" encoding="utf-8"?>
<sst xmlns="http://schemas.openxmlformats.org/spreadsheetml/2006/main" count="1744" uniqueCount="1055">
  <si>
    <t>Перечень стандартов и правил СРО-Э-047</t>
  </si>
  <si>
    <t>Перечень стандартов и правил СРО-Э-048</t>
  </si>
  <si>
    <t>Перечень стандартов и правил СРО-Э-049</t>
  </si>
  <si>
    <t>Перечень стандартов и правил СРО-Э-050</t>
  </si>
  <si>
    <t>Перечень стандартов и правил СРО-Э-051</t>
  </si>
  <si>
    <t>Перечень стандартов и правил СРО-Э-052</t>
  </si>
  <si>
    <t>Перечень стандартов и правил СРО-Э-053</t>
  </si>
  <si>
    <t>Перечень стандартов и правил СРО-Э-054</t>
  </si>
  <si>
    <t>Перечень стандартов и правил СРО-Э-055</t>
  </si>
  <si>
    <t>Перечень стандартов и правил СРО-Э-056</t>
  </si>
  <si>
    <t>Перечень стандартов и правил СРО-Э-057</t>
  </si>
  <si>
    <t>Перечень стандартов и правил СРО-Э-058</t>
  </si>
  <si>
    <t xml:space="preserve">Общее собрание членов, Правление, президент, Контрольный комитет, Дисциплинарная комиссия, Ревизионная комиссия, Третейский суд
</t>
  </si>
  <si>
    <t>Перечень стандартов и правил СРО-Э-040</t>
  </si>
  <si>
    <t>Перечень стандартов и правил СРО-Э-041</t>
  </si>
  <si>
    <t>Перечень стандартов и правил СРО-Э-042</t>
  </si>
  <si>
    <t>Перечень стандартов и правил СРО-Э-043</t>
  </si>
  <si>
    <t>Перечень стандартов и правил СРО-Э-044</t>
  </si>
  <si>
    <t>Перечень стандартов и правил СРО-Э-045</t>
  </si>
  <si>
    <t>Перечень стандартов и правил СРО-Э-046</t>
  </si>
  <si>
    <t xml:space="preserve">Общее собрание членов, Президиум, директор, Контрольная комиссия, Дисциплинарная комиссия, Ревизионная комиссия </t>
  </si>
  <si>
    <t xml:space="preserve">Общее собрание членов, Правление, директор, Контрольная комиссия, Дисциплинарная комиссия, ревизор </t>
  </si>
  <si>
    <t>Общее собрание членов, Совет, директор, Контрольная комиссия, Дисциплинарная комиссия, Ревизионная комиссия (Ревизор)</t>
  </si>
  <si>
    <t>Перечень стандартов и правил СРО-Э-122</t>
  </si>
  <si>
    <t>Перечень стандартов и правил СРО-Э-123</t>
  </si>
  <si>
    <t>Перечень стандартов и правил СРО-Э-124</t>
  </si>
  <si>
    <t>Перечень стандартов и правил СРО-Э-125</t>
  </si>
  <si>
    <t>Перечень стандартов и правил СРО-Э-126</t>
  </si>
  <si>
    <t>Перечень стандартов и правил СРО-Э-127</t>
  </si>
  <si>
    <t>Перечень стандартов и правил СРО-Э-128</t>
  </si>
  <si>
    <t>Перечень стандартов и правил СРО-Э-129</t>
  </si>
  <si>
    <t>Перечень стандартов и правил СРО-Э-130</t>
  </si>
  <si>
    <t>Перечень стандартов и правил СРО-Э-131</t>
  </si>
  <si>
    <t>Перечень стандартов и правил СРО-Э-132</t>
  </si>
  <si>
    <t>Перечень стандартов и правил СРО-Э-133</t>
  </si>
  <si>
    <t>Перечень стандартов и правил СРО-Э-134</t>
  </si>
  <si>
    <t>Перечень стандартов и правил СРО-Э-135</t>
  </si>
  <si>
    <t>Перечень стандартов и правил СРО-Э-136</t>
  </si>
  <si>
    <t xml:space="preserve">Общее собрание членов, Совет партнерства,  генеральный директор, Контрольная комиссия, Дисциплинарная комиссия
</t>
  </si>
  <si>
    <t xml:space="preserve">Общее собрание членов, Совет партнерства, директор, Контрольный комитет, Дисциплинарная комиссия, Ревизионная комиссия, Наблюдательный совет, Третейский суд, Комиссия по урегулированию конфликта интересов 
</t>
  </si>
  <si>
    <t>Общее собрание членов, Правление, президент, генеральный директор, Дисциплинарная комиссия, Ревизионная комиссия</t>
  </si>
  <si>
    <t>Общее собрание членов, Совет, директор, Контрольный комитет, Дисциплинарный комитет, Постоянно действующий третейский суд</t>
  </si>
  <si>
    <t xml:space="preserve">Общее собрание членов, Совет, директор, Контрольный комитет, Дисциплинарный комитет </t>
  </si>
  <si>
    <t xml:space="preserve">Общее собрание членов, Совет, исполнительный директор, Контрольная комиссия, Дисциплинарная комиссия, Ревизионная комиссия </t>
  </si>
  <si>
    <t xml:space="preserve">Общее собрание членов, Совет, директор, Контрольный комитет, Дисциплинарная комиссия </t>
  </si>
  <si>
    <t xml:space="preserve">Общее собрание членов, Президиум, президент,
Контрольная (ревизионная) комиссия, Дисциплинарная комиссия
</t>
  </si>
  <si>
    <t>Общее собрание членов, Совет, директор, Контрольная комиссия, Дисциплинарная комиссия, Ревизионная комиссия</t>
  </si>
  <si>
    <t xml:space="preserve">Общее собрание членов, Правление, генеральный директор, Контрольная комиссия, Дисциплинарная комиссия, Ревизионная комиссия </t>
  </si>
  <si>
    <t xml:space="preserve">Общее собрание членов, Совет Партнерства, исполнительный директор, Контрольная комиссия, Дисциплинарная комиссия, Ревизионная комиссия,Третейский суд </t>
  </si>
  <si>
    <t xml:space="preserve">Общее собрание членов, Совет, директор, Контрольная комиссия, Дисциплинарная комиссия, ревизор </t>
  </si>
  <si>
    <t xml:space="preserve">Общее собрание членов, Совет Партнерства, генеральный директор, Контрольная комиссия, Дисциплинарная комиссия, Ревизионная комиссия </t>
  </si>
  <si>
    <t xml:space="preserve">Общее собрание членов, Совет, директор, Контрольная комиссия, Дисциплинарная комиссия, Ревизионная комиссия </t>
  </si>
  <si>
    <t xml:space="preserve">Общее собрание членов, Совет директоров, исполнительный директор, Дисциплинарный комитет, Контрольный комитет </t>
  </si>
  <si>
    <t xml:space="preserve">Общее собрание членов, Совет, директор, Дисциплинарный комитет, Контрольный комитет </t>
  </si>
  <si>
    <t xml:space="preserve">Общее собрание членов, Совет, генеральный директор , Контрольная комиссия, Дисциплинарная комиссия, Ревизионная комиссия, Комиссия по урегулированию конфликта интересов </t>
  </si>
  <si>
    <t xml:space="preserve">Общее собрание членов, Совет, исполнительный директор, Контрольный комитет, Дисциплинарный комитет </t>
  </si>
  <si>
    <t xml:space="preserve">Общее собрание членов, Совет, генеральный директор , Контрольный комитет, Дисциплинарный комитет, Ревизионная комиссия </t>
  </si>
  <si>
    <t xml:space="preserve">Общее собрание членов, Совет, директор, Контрольный комитет, Дисциплинарная комиссия, Ревизионная комиссия (ревизор) </t>
  </si>
  <si>
    <t xml:space="preserve">Общее собрание членов, Совет, генеральный директор , Контрольный отдел, Дисциплинарный комитет, Ревизионная комиссия </t>
  </si>
  <si>
    <t xml:space="preserve">Общее собрание членов, Совет, президент, Контрольная комиссия, Дисциплинарная комиссия, Ревизионная комиссия </t>
  </si>
  <si>
    <t>Общее собрание членов, Президиум, генеральный директор, Контрольная комиссия, Дисциплинарная комиссия</t>
  </si>
  <si>
    <t xml:space="preserve">Общее собрание членов, Правление, президент, Контрольная комиссия, Дисциплинарная комиссия, Ревизионная комиссия </t>
  </si>
  <si>
    <t xml:space="preserve">Общее собрание членов, Совет, генеральный директор, Контрольный комитет, Дисциплинарная комиссия, ревизор </t>
  </si>
  <si>
    <t xml:space="preserve">Общее собрание членов, Совет, директор, Контрольная комиссия, Дисциплинарная комиссия </t>
  </si>
  <si>
    <t xml:space="preserve">Общее собрание членов, Президиум, директор, Контрольный комитет, Дисциплинарный комитет, Ревизионная комиссия, Третейский суд
</t>
  </si>
  <si>
    <t xml:space="preserve">Общее собрание членов, Совет партнерства, генеральный директор, Контрольный комитет, Дисциплинарный комитет, ревизор
</t>
  </si>
  <si>
    <t xml:space="preserve">Общее собрание членов, Правление, генеральный директор, Контрольная комиссия, Дисциплинарная комиссия, Ревизионная комиссия
</t>
  </si>
  <si>
    <t xml:space="preserve">Общее собрание членов, Правление, генеральный директор, Надзорная комиссия, Дисциплинарная комиссия, Ревизионная комиссия
</t>
  </si>
  <si>
    <t xml:space="preserve">Общее собрание членов, Совет, директор, Контрольная комиссия, Дисциплинарная комиссия, Ревизионная комиссия 
</t>
  </si>
  <si>
    <t>Общее собрание членов, Совет партнерства, президент, Контрольная комиссия, Дисциплинарная комиссия</t>
  </si>
  <si>
    <t xml:space="preserve">Общее собрание членов, Правление, директор, Контрольная комиссия, Дисциплинарная комиссия, Ревизионная комиссия 
</t>
  </si>
  <si>
    <t>В  ОБЛАСТИ  ЭНЕРГЕТИЧЕСКОГО  ОБСЛЕДОВАНИЯ</t>
  </si>
  <si>
    <t xml:space="preserve">Общее собрание членов, Совет партнерства, генеральный директор, Контрольная комиссия, Дисциплинарная комиссия, Третейский суд
</t>
  </si>
  <si>
    <t xml:space="preserve">Общее собрание членов, Совет,  директор, Ревизионный комитет, Контрольная комиссия, Дисциплинарный комитет
</t>
  </si>
  <si>
    <t xml:space="preserve">Общее собрание членов, Президиум партнерства,  президент, Контрольная комиссия, Дисциплинарная комиссия
</t>
  </si>
  <si>
    <t xml:space="preserve">Общее собрание членов, Совет директоров, директор, Контрольная комиссия, Дисциплинарная комиссия, Третейский суд
</t>
  </si>
  <si>
    <t xml:space="preserve">Общее собрание членов, Совет, директор, Контрольный комитет, Дисциплинарный комитет, Ревизионная комиссия 
</t>
  </si>
  <si>
    <t xml:space="preserve">Общее собрание, Правление, исполнительный директор, Контрольно – ревизионная  комиссия,  Дисциплинарная комиссия
</t>
  </si>
  <si>
    <t xml:space="preserve">Общее собрание, Правление, генеральный директор, Контрольный комитет, Дисциплинарная комиссия, Третейский судья
</t>
  </si>
  <si>
    <t xml:space="preserve">Общее собрание членов, Наблюдательный совет, президент, Контрольная комиссия, Дисциплинарная комиссия, Третейский суд
</t>
  </si>
  <si>
    <t>Перечень стандартов и правил СРО-Э-009</t>
  </si>
  <si>
    <t xml:space="preserve">Общее собрание, Правление, генеральный директор исполнительной дирекции, Ревизионная комиссия, Дисциплинарная комиссия, Контрольная комиссия
</t>
  </si>
  <si>
    <t>Общее собрание, Совет партнерства, генеральный директор, Контрольная комиссия, Дисциплинарная комиссия, Третейский суд, Ревизионная комиссия</t>
  </si>
  <si>
    <t>Перечень стандартов и правил СРО-Э-137</t>
  </si>
  <si>
    <t>Перечень стандартов и правил СРО-Э-138</t>
  </si>
  <si>
    <t xml:space="preserve">Общее собрание, Президиум, президент, Ревизионная комиссия, Дисциплинарная комиссия, Третейский суд </t>
  </si>
  <si>
    <t xml:space="preserve"> Общее собрание членов, Совет,
исполнительный директор,
Контрольная комиссия,
Дисциплинарная комиссия,
Ревизионная комиссия,
Третейский суд.
</t>
  </si>
  <si>
    <t xml:space="preserve"> Общее собрание членов, Президиум, директор, Дисциплинарная комиссия, Ревизионная комиссия, Третейский суд
</t>
  </si>
  <si>
    <t>Общее собрание членов, Совет, президент, Комиссия по контролю, Дисциплинарная комиссия</t>
  </si>
  <si>
    <t xml:space="preserve">Общее собрание членов,  Правление, директор, Контрольно-экспертный комитет, Дисциплинарная комиссия, Третейский суд
</t>
  </si>
  <si>
    <t>Общее собрание членов, Правление, генеральный директор, Контрольный комитет, Дисциплинарный комитет, Третейский суд</t>
  </si>
  <si>
    <t xml:space="preserve">Общее собрание, Совет партнерства, директор, Ревизионная комиссия, Дисциплинарный комитет, Экспертный совет, Контрольная комиссия, Третейский суд
</t>
  </si>
  <si>
    <t xml:space="preserve">Общее собрание членов, Совет, директор, Контрольный комитет, Дисциплинарный комитет, Ревизионная комиссия, Третейский суд
</t>
  </si>
  <si>
    <t>Общее собрание членов, Совет партнерства, исполнительный директор, Контрольный комитет,  Дисциплинарный комитет, Третейский суд</t>
  </si>
  <si>
    <t>Перечень стандартов и правил СРО-Э-139</t>
  </si>
  <si>
    <t>Перечень стандартов и правил СРО-Э-105</t>
  </si>
  <si>
    <t>Перечень стандартов и правил СРО-Э-008</t>
  </si>
  <si>
    <t>Дата включения в реестр сведений о саморегулируемой организации</t>
  </si>
  <si>
    <t>Полное и сокращенное (если имеется) наименование саморегулируемой организации и ее организационно-правовая форма</t>
  </si>
  <si>
    <t xml:space="preserve">Общее собрание, Совет партнерства, директор партнерства, Комиссия по контролю, Комиссия по рассмотрению результатов контроля
</t>
  </si>
  <si>
    <t xml:space="preserve">Общее собрание, Коллегия Партнерства, исполнительный директор, Дисциплинарная комиссия, Контрольная комиссия, Аттестационная комиссия, Ревизионная комиссия, Третейский суд
</t>
  </si>
  <si>
    <t>Общее собрание, Совет, исполнительный директор, ревизор, Орган контроля, Дисциплинарный орган</t>
  </si>
  <si>
    <t xml:space="preserve">Общее собрание членов, Совет партнерства, исполнительный директор, Контрольная комиссия, Дисциплинарная комиссия, Третейский суд
</t>
  </si>
  <si>
    <t xml:space="preserve">Общее собрание, Совет партнерства, управляющий партнерства, Контрольная комиссия, Дисциплинарная комиссия, Третейский суд
</t>
  </si>
  <si>
    <t xml:space="preserve">Общее собрание членов, Совет,  директор , Ревизионная комиссия, Дисциплинарный комитет, Контрольный комитет, Наблюдательный совет
</t>
  </si>
  <si>
    <t>Общее собрание, Совет Правления, директор, Ревизионная комиссия, Контрольная комиссия, Дисциплинарная комиссия</t>
  </si>
  <si>
    <t>Перечень стандартов и правил СРО-Э-140</t>
  </si>
  <si>
    <t>Общее собрание, президент, Президиум, генеральный директор, Дисциплинарная комиссия, Контрольная комиссия, Ревизионная комиссия</t>
  </si>
  <si>
    <t xml:space="preserve"> Общее собрание членов партнерства, Совет, директор,  Дисциплинарная комиссия, Контрольная комиссия Третейский суд
</t>
  </si>
  <si>
    <t xml:space="preserve">Общее собрание членов, Правление, директор, Дисциплинарная комиссия, Экспертный комитет, Ревизионная комиссия, Третейский суд
</t>
  </si>
  <si>
    <t>Почтовый адрес (место нахождения) исполнительного органа саморегулируемой организации (почтовый индекс, субъект Российской Федерации, район, город (населенный пункт), улица (проспект, переулок и др.) и номер дома (владения), корпуса (строения) и офиса)</t>
  </si>
  <si>
    <t>Регистрационный номер записи о внесении сведений о саморегулируемой организации в реестр</t>
  </si>
  <si>
    <t>Дата принятия и номер решения уполномоченного органа о внесении (исключении) сведений о саморегулируемой организации в реестр, а также основания исключения сведений о саморегулируемой организации из реестра</t>
  </si>
  <si>
    <t>Сведения о принятых стандартах и правилах саморегулируемой организации (наименование, дата принятия и сведения об органе управления, утвердившем данные акты)</t>
  </si>
  <si>
    <t xml:space="preserve">Общее собрание членов, Правление, генеральный директор, Контрольная комиссия, Дисциплинарная комиссия, Ревизионная комиссия
</t>
  </si>
  <si>
    <t xml:space="preserve">Общее собрание членов, Совет партнерства, президент, Контрольная комиссия, Дисциплинарная комиссия, Третейский суд
</t>
  </si>
  <si>
    <t xml:space="preserve">Общее собрание членов, Совет партнерства, генеральный директор, Контрольная комиссия, Дисциплинарная комиссия, Ревизионная комиссия, Третейский суд
</t>
  </si>
  <si>
    <t xml:space="preserve">Общее собрание членов, Совет партнерства, генеральный директор, Контрольно-ревизионная комиссия, Дисциплинарная комиссия
</t>
  </si>
  <si>
    <t xml:space="preserve">Общее собрание членов, Совет партнерства, директор, Контрольная комиссия, Дисциплинарная комиссия, Ревизионная комиссия, Третейский суд
</t>
  </si>
  <si>
    <t xml:space="preserve">Общее собрание членов,  исполнительный директор, Контрольная комиссия, Дисциплинарная комиссия, Ревизионная комиисия, Третейский суд
</t>
  </si>
  <si>
    <t>Общее собрание, Правление, генеральный директор, Координационный совет, Ревизионная комиссия, Контрольная комиссия, Дисциплинарная комиссия, Третейский суд</t>
  </si>
  <si>
    <t xml:space="preserve">Общее собрание, президент, Совет, директор, Контрольная комиссия, Дисциплинарный комитет, Ревизионная комиссия, Третейский суд
</t>
  </si>
  <si>
    <t>Общее собрание, Совет, директор, Контрольный комитет, Дисциплинарная комиссия, Ревизионная комиссия</t>
  </si>
  <si>
    <t xml:space="preserve">Общее собрание членов, Совет, исполнительный директор, Экспертная комиссия, Дисциплинарная комиссия, ревизор, Третейский суд
</t>
  </si>
  <si>
    <t>Общее собрание членов, Совет,  директор, Ревизионная комиссия, Дисциплинарный комитет, Структурное подразделение по контролю</t>
  </si>
  <si>
    <t xml:space="preserve">Общее собрание членов, Правление, директор, Дисциплинарный комитет, Контрольный комитет, Ревизионная комиссия, Третейский суд
</t>
  </si>
  <si>
    <t>Перечень стандартов и правил СРО-Э-019</t>
  </si>
  <si>
    <t>Перечень стандартов и правил СРО-Э-020</t>
  </si>
  <si>
    <t>Перечень стандартов и правил СРО-Э-021</t>
  </si>
  <si>
    <t>Перечень стандартов и правил СРО-Э-022</t>
  </si>
  <si>
    <t xml:space="preserve"> Общее собрание членов, Совет, исполнительный директор, Ревизионная комиссия, Контрольная комиссия, Дисциплинарная комиссия, Третейский суд</t>
  </si>
  <si>
    <t xml:space="preserve">Общее собрание членов партнерства, Совет, директор, Дисциплинарная комиссия, Контрольная комиссия, Третейский суд
</t>
  </si>
  <si>
    <t xml:space="preserve">Общее собрание членов партнерства, Совет партнерства, Наблюдательный совет, директор, Контрольная комиссия, Дисциплинарная комиссия, Ревизионная комиссия, Экспертная  комиссия   
</t>
  </si>
  <si>
    <t>Общее собрание, Правление партнерства, исполнительный директор, Ревизионная комиссия, Дисциплинарная комиссия, Третейский суд</t>
  </si>
  <si>
    <t>Перечень стандартов и правил СРО-Э-119</t>
  </si>
  <si>
    <t>Перечень стандартов и правил СРО-Э-120</t>
  </si>
  <si>
    <t>Перечень стандартов и правил СРО-Э-121</t>
  </si>
  <si>
    <t>Перечень стандартов и правил СРО-Э-007</t>
  </si>
  <si>
    <t>Перечень стандартов и правил СРО-Э-010</t>
  </si>
  <si>
    <t>Перечень стандартов и правил СРО-Э-011</t>
  </si>
  <si>
    <t>Перечень стандартов и правил СРО-Э-012</t>
  </si>
  <si>
    <t>Перечень стандартов и правил СРО-Э-013</t>
  </si>
  <si>
    <t>Перечень стандартов и правил СРО-Э-014</t>
  </si>
  <si>
    <t>Перечень стандартов и правил СРО-Э-015</t>
  </si>
  <si>
    <t>Перечень стандартов и правил СРО-Э-017</t>
  </si>
  <si>
    <t>Перечень стандартов и правил СРО-Э-018</t>
  </si>
  <si>
    <t>Перечень стандартов и правил СРО-Э-070</t>
  </si>
  <si>
    <t>Перечень стандартов и правил СРО-Э-071</t>
  </si>
  <si>
    <t>Перечень стандартов и правил СРО-Э-072</t>
  </si>
  <si>
    <t>Перечень стандартов и правил СРО-Э-073</t>
  </si>
  <si>
    <t>Перечень стандартов и правил СРО-Э-074</t>
  </si>
  <si>
    <t>Перечень стандартов и правил СРО-Э-075</t>
  </si>
  <si>
    <t>Перечень стандартов и правил СРО-Э-076</t>
  </si>
  <si>
    <t>Перечень стандартов и правил СРО-Э-077</t>
  </si>
  <si>
    <t>Перечень стандартов и правил СРО-Э-078</t>
  </si>
  <si>
    <t>Перечень стандартов и правил СРО-Э-079</t>
  </si>
  <si>
    <t>Перечень стандартов и правил СРО-Э-080</t>
  </si>
  <si>
    <t>Перечень стандартов и правил СРО-Э-081</t>
  </si>
  <si>
    <t>Перечень стандартов и правил СРО-Э-082</t>
  </si>
  <si>
    <t>Перечень стандартов и правил СРО-Э-083</t>
  </si>
  <si>
    <t>Перечень стандартов и правил СРО-Э-084</t>
  </si>
  <si>
    <t>Перечень стандартов и правил СРО-Э-085</t>
  </si>
  <si>
    <t>Перечень стандартов и правил СРО-Э-086</t>
  </si>
  <si>
    <t>Перечень стандартов и правил СРО-Э-087</t>
  </si>
  <si>
    <t>Перечень стандартов и правил СРО-Э-088</t>
  </si>
  <si>
    <t>Перечень стандартов и правил СРО-Э-089</t>
  </si>
  <si>
    <t>Перечень стандартов и правил СРО-Э-090</t>
  </si>
  <si>
    <t>Перечень стандартов и правил СРО-Э-091</t>
  </si>
  <si>
    <t>Перечень стандартов и правил СРО-Э-092</t>
  </si>
  <si>
    <t>Перечень стандартов и правил СРО-Э-001</t>
  </si>
  <si>
    <t>Перечень стандартов и правил СРО-Э-002</t>
  </si>
  <si>
    <t>Перечень стандартов и правил СРО-Э-003</t>
  </si>
  <si>
    <t>Перечень стандартов и правил СРО-Э-004</t>
  </si>
  <si>
    <t>Перечень стандартов и правил СРО-Э-005</t>
  </si>
  <si>
    <t>Перечень стандартов и правил СРО-Э-006</t>
  </si>
  <si>
    <t>Перечень стандартов и правил СРО-Э-059</t>
  </si>
  <si>
    <t>Перечень стандартов и правил СРО-Э-060</t>
  </si>
  <si>
    <t>Перечень стандартов и правил СРО-Э-061</t>
  </si>
  <si>
    <t>Перечень стандартов и правил СРО-Э-062</t>
  </si>
  <si>
    <t>Перечень стандартов и правил СРО-Э-063</t>
  </si>
  <si>
    <t>Перечень стандартов и правил СРО-Э-064</t>
  </si>
  <si>
    <t>Перечень стандартов и правил СРО-Э-065</t>
  </si>
  <si>
    <t>Перечень стандартов и правил СРО-Э-066</t>
  </si>
  <si>
    <t>Перечень стандартов и правил СРО-Э-067</t>
  </si>
  <si>
    <t>Перечень стандартов и правил СРО-Э-111</t>
  </si>
  <si>
    <t>Перечень стандартов и правил СРО-Э-112</t>
  </si>
  <si>
    <t>Перечень стандартов и правил СРО-Э-113</t>
  </si>
  <si>
    <t>Перечень стандартов и правил СРО-Э-114</t>
  </si>
  <si>
    <t>Перечень стандартов и правил СРО-Э-115</t>
  </si>
  <si>
    <t>Перечень стандартов и правил СРО-Э-068</t>
  </si>
  <si>
    <t>Перечень стандартов и правил СРО-Э-069</t>
  </si>
  <si>
    <t xml:space="preserve">Общее собрание членов, Президиум, генеральный директор, Ревизионная комиссия, Дисциплинарная комиссия, Контрольная комиссия
</t>
  </si>
  <si>
    <t xml:space="preserve">Общее собрание, Совет партнерства, генеральный директор, ревизор, Дисциплинарная комиссия, Контрольный комитет
</t>
  </si>
  <si>
    <t>Общее собрание членов, Президиум, президент, Ревизионная комиссия, Дисциплинарная комиссия, Третейский суд</t>
  </si>
  <si>
    <t>Общее собрание, Правление, генеральный директор, ревизор, Контрольная комиссия, Дисциплинарная комиссия</t>
  </si>
  <si>
    <t>Общее собрание, Президиум, президент, Ревизионная комиссия, Дисциплинарная комиссия</t>
  </si>
  <si>
    <t>Перечень стандартов и правил СРО-Э-116</t>
  </si>
  <si>
    <t>Перечень стандартов и правил СРО-Э-117</t>
  </si>
  <si>
    <t>Перечень стандартов и правил СРО-Э-118</t>
  </si>
  <si>
    <t>Перечень стандартов и правил СРО-Э-023</t>
  </si>
  <si>
    <t>Перечень стандартов и правил СРО-Э-024</t>
  </si>
  <si>
    <t>Перечень стандартов и правил СРО-Э-025</t>
  </si>
  <si>
    <t>Перечень стандартов и правил СРО-Э-026</t>
  </si>
  <si>
    <t>Перечень стандартов и правил СРО-Э-027</t>
  </si>
  <si>
    <t>Перечень стандартов и правил СРО-Э-028</t>
  </si>
  <si>
    <t>Перечень стандартов и правил СРО-Э-029</t>
  </si>
  <si>
    <t>Перечень стандартов и правил СРО-Э-030</t>
  </si>
  <si>
    <t>Перечень стандартов и правил СРО-Э-031</t>
  </si>
  <si>
    <t>Перечень стандартов и правил СРО-Э-032</t>
  </si>
  <si>
    <t>Перечень стандартов и правил СРО-Э-033</t>
  </si>
  <si>
    <t>Перечень стандартов и правил СРО-Э-034</t>
  </si>
  <si>
    <t>Перечень стандартов и правил СРО-Э-035</t>
  </si>
  <si>
    <t>Перечень стандартов и правил СРО-Э-036</t>
  </si>
  <si>
    <t>Перечень стандартов и правил СРО-Э-037</t>
  </si>
  <si>
    <t>Перечень стандартов и правил СРО-Э-038</t>
  </si>
  <si>
    <t>Перечень стандартов и правил СРО-Э-039</t>
  </si>
  <si>
    <t>Перечень стандартов и правил СРО-Э-093</t>
  </si>
  <si>
    <t>Перечень стандартов и правил СРО-Э-094</t>
  </si>
  <si>
    <t>Перечень стандартов и правил СРО-Э-095</t>
  </si>
  <si>
    <t>Перечень стандартов и правил СРО-Э-096</t>
  </si>
  <si>
    <t>Перечень стандартов и правил СРО-Э-097</t>
  </si>
  <si>
    <t>Перечень стандартов и правил СРО-Э-098</t>
  </si>
  <si>
    <t>Перечень стандартов и правил СРО-Э-099</t>
  </si>
  <si>
    <t>Перечень стандартов и правил СРО-Э-100</t>
  </si>
  <si>
    <t>Перечень стандартов и правил СРО-Э-101</t>
  </si>
  <si>
    <t>Перечень стандартов и правил СРО-Э-102</t>
  </si>
  <si>
    <t>Перечень стандартов и правил СРО-Э-103</t>
  </si>
  <si>
    <t>Перечень стандартов и правил СРО-Э-104</t>
  </si>
  <si>
    <t>Перечень стандартов и правил СРО-Э-106</t>
  </si>
  <si>
    <t>Перечень стандартов и правил СРО-Э-107</t>
  </si>
  <si>
    <t>Перечень стандартов и правил СРО-Э-108</t>
  </si>
  <si>
    <t>Перечень стандартов и правил СРО-Э-109</t>
  </si>
  <si>
    <t>Перечень стандартов и правил СРО-Э-110</t>
  </si>
  <si>
    <t>Перечень членов саморегулируемой организации с указанием вида осуществляемой ими предпринимательской или профессиональной деятельности и других установленных сведений</t>
  </si>
  <si>
    <t>Примечание</t>
  </si>
  <si>
    <t>Способы обеспечения имущественной ответственности членов саморегулируемой организации</t>
  </si>
  <si>
    <t>Энергетическое обследование, энергоаудит</t>
  </si>
  <si>
    <t xml:space="preserve">Общее собрание членов, Правление, директор, Контрольная комиссия, Дисциплинарная комиссия, Ревизионная комиссия </t>
  </si>
  <si>
    <t xml:space="preserve">Общее собрание членов, Совет, директор, Контрольный комитет, Дисциплинарная комиссия, Ревизионная комиссия </t>
  </si>
  <si>
    <t xml:space="preserve">Общее собрание членов, Совет, генеральный директор, Попечительский  Совет, Контрольная комиссия, Дисциплинарная комиссия, Ревизионная комиссия </t>
  </si>
  <si>
    <t xml:space="preserve">Общее собрание членов, Совет, генеральный директор , Контрольный комитет, Дисциплинарный комитет </t>
  </si>
  <si>
    <t xml:space="preserve">Общее собрание членов, Правление, генеральный директор, Контрольная комиссия, Дисциплиная комиссия, Ревизионная комиссия </t>
  </si>
  <si>
    <t xml:space="preserve">Общее собрание членов, Правление, президент, Контрольный комитет, Дисциплиная комиссия </t>
  </si>
  <si>
    <t xml:space="preserve">Общее собрание членов, Совет, генеральный директор, Контрольная комиссия, Дисциплиная комиссия, Ревизионная комиссия </t>
  </si>
  <si>
    <t xml:space="preserve">Общее собрание членов, Правление, директор, Комиссия по осуществлению контроля, Дисциплиная комиссия, Комиссия по урегулированию конфликта интересов </t>
  </si>
  <si>
    <t xml:space="preserve">Общее собрание членов, Совет, директор, Контрольная комиссия, Дисциплиная комиссия </t>
  </si>
  <si>
    <t xml:space="preserve">Общее собрание членов, Президиум, директор, Контрольная комиссия, Дисциплиная комиссия, Ревизионная комиссия </t>
  </si>
  <si>
    <t xml:space="preserve">Общее собрание членов, Коллегия, исполнительный директор, Контрольный комитет, Дисциплиный комитет, Ревизионная комиссия </t>
  </si>
  <si>
    <t xml:space="preserve">Общее собрание членов, Правление, генеральный директор, Контрольный комитет, Дисциплиный комитет, Ревизионная комиссия </t>
  </si>
  <si>
    <t>Общее собрание членов, Совет партнерства, генеральный директор, Контрольная комиссия, Дисциплинарная комиссия</t>
  </si>
  <si>
    <t>Общее собрание членов, Правление, генеральный директор, Контрольный комитет, Дисциплинарный комитет, Ревизионная комиссия</t>
  </si>
  <si>
    <t>Общее собрание членов, Правление, директор, Контрольная комиссия, Дисциплинарная комиссия, Ревизионная комиссия</t>
  </si>
  <si>
    <t>Общее собрание членов, Совет, генеральный директор, Контрольная комиссия, Дисциплинарная комиссия, Ревизионная комиссия</t>
  </si>
  <si>
    <t>Общее собрание членов, Правление, исполнительный директор, Контрольное управление, Дисциплинарная комиссия, Ревизионная комиссия</t>
  </si>
  <si>
    <t>Общее собрание членов, Совет Партнерства, директор, Контрольная комиссия, Дисциплинарная комиссия</t>
  </si>
  <si>
    <t xml:space="preserve">Общее собрание членов, Совет партнерства,  директор, Контрольный комитет, Дисциплинарный комитет
</t>
  </si>
  <si>
    <t>Общее собрание членов, Совет, генеральный директор, Контрольный комитет, Дисциплинарный комитет, Третейский суд</t>
  </si>
  <si>
    <t>Общее собрание членов, Совет, директор, Контрольный комитет, Дисциплинарный комитет, Ревизионный комитет</t>
  </si>
  <si>
    <t>Общее собрание членов, Совет, директор, Контрольный комитет, Дисциплинарный комитет, Ревизионная комиссия</t>
  </si>
  <si>
    <t>Общее собрание членов, Совет, президент, Контрольная комиссия, Дисциплинарный комитет, Ревизионная комиссия</t>
  </si>
  <si>
    <t>Общее собрание членов, Совет, председатель, Контрольный  комитет, Дисциплинарная комиссия, Ревизионная комиссия</t>
  </si>
  <si>
    <t>Общее собрание членов, Совет, генеральный директор, Контрольная комиссия, Дисциплинарный комитет</t>
  </si>
  <si>
    <t>Общее собрание членов, Совет, генеральный директор, Контрольный комитет, Дисциплинарный комитет</t>
  </si>
  <si>
    <t xml:space="preserve">Общее собрание членов, Правление, исполнительный директор, Комитет по контролю, Комитет по дисциплинарной ответственности, Третейский суд.
</t>
  </si>
  <si>
    <t xml:space="preserve">Общее собрание членов, Правление, генеральный директор, Контрольный комитет, Дисциплинарный комитет, Ревизионная комиссия </t>
  </si>
  <si>
    <t xml:space="preserve">Общее собрание членов, Правление, директор, Комиссия по контролю, Дисциплинарная  комиссия, Ревизионная комиссия </t>
  </si>
  <si>
    <t xml:space="preserve">Общее собрание членов, Президиум, директор, Контрольная  комиссия, Дисциплинарная  комиссия, Третейский суд, Ревизионная комиссия </t>
  </si>
  <si>
    <t xml:space="preserve">Общее собрание членов, Правление, генеральный директор, Контрольная комиссия, Дисциплинарная комиссия, Третейский суд, Ревизионная комиссия </t>
  </si>
  <si>
    <t xml:space="preserve">Общее собрание членов, Совет партнерства, президент, Контрольно-экспортный департамент, Дисциплинарный комитет, Третейский суд </t>
  </si>
  <si>
    <t xml:space="preserve">Общее собрание членов, Совет партнерства, директор, Контрольная комиссия, Дисциплинарный комитет </t>
  </si>
  <si>
    <t>Общее собрание членов, Совет, генеральный директор, Контрольная комиссия, Дисциплинарная комиссия</t>
  </si>
  <si>
    <t xml:space="preserve">Общее собрание членов, Правление, директор, Контрольная комитет, Дисциплинарная комиссия, ревизор, Третейский суд 
</t>
  </si>
  <si>
    <t>ГОСУДАРСТВЕННЫЙ    РЕЕСТР</t>
  </si>
  <si>
    <t>Сведения о форме, количественном и персональном составе органа (органов) управления саморегулируемой организации (коллегиальном и единоличном)</t>
  </si>
  <si>
    <t>Размер взносов членов организации в компенсационный фонд саморегулируемой организации, а также размер страховой суммы по договорам личного и (или) коллективного страхования ответственности каждого члена саморегулируемой организации</t>
  </si>
  <si>
    <t xml:space="preserve">Сфера деятельности саморегулируемой организации </t>
  </si>
  <si>
    <t>Сведения о членах, прекративших свое членство в саморегулируемой организации (основания прекращения членства)</t>
  </si>
  <si>
    <t>Иные сведения, внесение которых в реестр предусмотрено федеральными законами</t>
  </si>
  <si>
    <t>Номер реестровой записи</t>
  </si>
  <si>
    <t xml:space="preserve">Общее собрание членов, Совет партнерства, генеральный директор, Контрольная комиссия, Дисциплинарная комиссия
</t>
  </si>
  <si>
    <t xml:space="preserve">Общее собрание членов, Совет партнерства, директор, Контрольная комиссия, Дисциплинарная комиссия, Ревизионная комиссия
</t>
  </si>
  <si>
    <t xml:space="preserve">Общее собрание членов, Совет партнерства, генеральный директор, Контрольная комиссия, Дисциплинарная комиссия, Ревизионная комиссия
</t>
  </si>
  <si>
    <t xml:space="preserve">Общее собрание членов, Совет партнерства,  директор, Контрольная комиссия, Дисциплинарная комиссия
</t>
  </si>
  <si>
    <t xml:space="preserve">САМОРЕГУЛИРУЕМЫХ  ОРГАНИЗАЦИЙ </t>
  </si>
  <si>
    <t>Перечень стандартов и правил СРО-Э-141</t>
  </si>
  <si>
    <t>Перечень стандартов и правил СРО-Э-142</t>
  </si>
  <si>
    <t xml:space="preserve">Общее собрание членов, Правление партнерства,  директор, Контрольная комиссия, Дисциплинарная комиссия, Координационный Совет, Ревизионная комиссия, Комиссия по урегулированию конфликта интересов, Третейский суд
</t>
  </si>
  <si>
    <t xml:space="preserve">Общее собрание членов, Совет, генеральный директор , Ревизионная комиссия, Дисциплинарная комиссия, Контрольный комитет, Третейский суд
</t>
  </si>
  <si>
    <t xml:space="preserve">Общее собрание, Правление, президент, Ревизионная комиссия, Контрольная комиссия, Дисциплинарная комиссия, Третейский суд
</t>
  </si>
  <si>
    <t xml:space="preserve">Общее собрание, Правление, директор, Контрольная комиссия,
Дисциплинарная комиссия,
Ревизионная  комиссия
</t>
  </si>
  <si>
    <t xml:space="preserve">Общее собрание, Экспертный совет, исполнительный директор, Дисциплинарный комитет, Контрольный комитет
</t>
  </si>
  <si>
    <t xml:space="preserve">Общее собрание, Правление, генеральный директор, ревизор, Дисциплинарная комиссия, Общественный совет, Контрольная комиссия, Третейский суд
</t>
  </si>
  <si>
    <t>Перечень стандартов и правил СРО-Э-143</t>
  </si>
  <si>
    <t>Перечень стандартов и правил СРО-Э-144</t>
  </si>
  <si>
    <t>Перечень стандартов и правил СРО-Э-145</t>
  </si>
  <si>
    <t>Перечень стандартов и правил СРО-Э-146</t>
  </si>
  <si>
    <t>Перечень стандартов и правил СРО-Э-147</t>
  </si>
  <si>
    <t>Перечень стандартов и правил СРО-Э-148</t>
  </si>
  <si>
    <t>Перечень стандартов и правил СРО-Э-149</t>
  </si>
  <si>
    <t>Перечень стандартов и правил СРО-Э-150</t>
  </si>
  <si>
    <t>Перечень стандартов и правил СРО-Э-016</t>
  </si>
  <si>
    <t xml:space="preserve">Общее собрание, Совет партнерства, директор, Ревизионная комиссия, Дисциплинарный комитет,  Контрольная комиссия, Третейский суд
</t>
  </si>
  <si>
    <t>Перечень стандартов и правил СРО-Э-151</t>
  </si>
  <si>
    <t>Перечень стандартов и правил СРО-Э-152</t>
  </si>
  <si>
    <t>Перечень стандартов и правил СРО-Э-153</t>
  </si>
  <si>
    <t>Перечень стандартов и правил СРО-Э-154</t>
  </si>
  <si>
    <t>Перечень стандартов и правил СРО-Э-155</t>
  </si>
  <si>
    <t>Перечень стандартов и правил СРО-Э-156</t>
  </si>
  <si>
    <t>Перечень стандартов и правил СРО-Э-157</t>
  </si>
  <si>
    <t>-</t>
  </si>
  <si>
    <t>06.08.2010</t>
  </si>
  <si>
    <t>Некоммерческое Партнерство  «Объединение независимых энергоаудиторских и энергоэкспертных организаций»  (НП  «ОНЭ и ЭО» )</t>
  </si>
  <si>
    <t>СРО-Э-001</t>
  </si>
  <si>
    <t>Компенсационный фонд</t>
  </si>
  <si>
    <t>Саморегулируемая организация Ассоциация «Объединение компаний по энергетическому обследованию в топливно-энергетическом комплексе» (СРО «ТЭК Эксперт»)</t>
  </si>
  <si>
    <t>СРО-Э-002</t>
  </si>
  <si>
    <t>06.08.2010 № 02-970</t>
  </si>
  <si>
    <t>Ассоциация профессиональных организаций в области энергетического обследования "Межрегиональный союз энергоаудиторов" (Ассоциация "МСЭ")</t>
  </si>
  <si>
    <t>СРО-Э-003</t>
  </si>
  <si>
    <t>06.08.2010 № 02-973</t>
  </si>
  <si>
    <t>10.08.2010</t>
  </si>
  <si>
    <t>Некоммерческое партнерство «Объединение субъектов предпринимательской и профессиональной деятельности в области энергетического обследования «Союз Энерго Аудит» (НП «Союз Энерго Аудит»)</t>
  </si>
  <si>
    <t>СРО-Э-004</t>
  </si>
  <si>
    <t>10.08.2010 № 02-984</t>
  </si>
  <si>
    <t>Ассоциация организаций, осуществляющих деятельность в сфере энергоэффективности и энергобезопасности «Интегральная Энергетика» (Ассоциация «Интегральная Энергетика»)</t>
  </si>
  <si>
    <t>Юр. адрес:3-й проезд Перова Поля, д. 8, г. Москва, 111141
Физ. адрес: ул. Вишневая., д. 5, г. Москва, 125362</t>
  </si>
  <si>
    <t>СРО-Э-005</t>
  </si>
  <si>
    <t>17.08.2010</t>
  </si>
  <si>
    <t>Некоммерческое партнерство «Межрегиональная Гильдия Энергоаудиторов» (НП "МГЭ")</t>
  </si>
  <si>
    <t>СРО-Э-006</t>
  </si>
  <si>
    <t>17.08.2010 № 02-1023</t>
  </si>
  <si>
    <t>19.08.2010</t>
  </si>
  <si>
    <t>СРО-Э-007</t>
  </si>
  <si>
    <t>19.08.2010 № 02-1041</t>
  </si>
  <si>
    <t>Некоммерческое партнерство «Содействие в области энергосбережения и энергоэффективности топливно-энергетических ресурсов» (НП "СОДЕЙСТВИЕ В ОБЛАСТИ ТЭР")</t>
  </si>
  <si>
    <t>СРО-Э-008</t>
  </si>
  <si>
    <t>19.08.2010 № 02-1042</t>
  </si>
  <si>
    <t>Компенсационный фонд, договор страхования</t>
  </si>
  <si>
    <t>20.08.2010</t>
  </si>
  <si>
    <t>Некоммерческое партнерство содействия повышению энергетической эффективности экономики, энергетической и экологической безопасности и развитию использования возобновляемых источников энергии «Международный центр Энергоэффективности, Энергобезопасности и Возобновляемых Источников Энергии» (НП «МЦЭЭиВИЭ»)</t>
  </si>
  <si>
    <t>Юр. адрес:ул. Красноказарменная, д. 13, стр. 3, г. Москва, 111250
Физ. адрес: ул. Красноказарменная, д. 13, стр. М, г. Москва, 111250</t>
  </si>
  <si>
    <t>СРО-Э-009</t>
  </si>
  <si>
    <t>Ассоциация «Совет энергоаудиторских фирм нефтяной и газовой промышленности» (Ассоциация «СЭФ НГП»)</t>
  </si>
  <si>
    <t>СРО-Э-010</t>
  </si>
  <si>
    <t>20.08.2010 № 02-1051</t>
  </si>
  <si>
    <t>26.08.2010</t>
  </si>
  <si>
    <t>Саморегулируемая организация союз «Профессиональное объединение энергоаудиторов» (СРО союз «ПОЭ»)</t>
  </si>
  <si>
    <t>СРО-Э-011</t>
  </si>
  <si>
    <t>26.08.2010 № 02-1090</t>
  </si>
  <si>
    <t>Некоммерческое партнерство «Саморегулируемая организация Энергосбережения и Энергоэффективности Северо-Кавказского федерального округа» (НП «СРО ЭЭ СКФО»)</t>
  </si>
  <si>
    <t>СРО-Э-012</t>
  </si>
  <si>
    <t>26.08.2010 № 02-1091</t>
  </si>
  <si>
    <t>Некоммерческое партнерство «Союз организаций в области энергетических обследований» (СРО НП «СООЭО»)</t>
  </si>
  <si>
    <t>Юр. адрес:ул. Красной Армии, д. 10, г. Курск, 305001
Физ. адрес: ул. Красной Армии, д. 10, г. Курск, 305001</t>
  </si>
  <si>
    <t>СРО-Э-013</t>
  </si>
  <si>
    <t>Некоммерческое партнерство Саморегулируемая организация «Объединение инженеров энергетиков» (Некоммерческое партнерство Саморегулируемая организация «Объединение инженеров энергетиков»)</t>
  </si>
  <si>
    <t>СРО-Э-014</t>
  </si>
  <si>
    <t>26.08.2010 № 02-1093</t>
  </si>
  <si>
    <t>27.08.2010</t>
  </si>
  <si>
    <t>Саморегулируемая организация Ассоциация лиц, осуществляющих деятельность в области энергетического обследования «ЭнергоПрофАудит» (СРО Ассоциация «ЭнергоПрофАудит»)</t>
  </si>
  <si>
    <t>СРО-Э-015</t>
  </si>
  <si>
    <t>27.08.2010 № 02-1101</t>
  </si>
  <si>
    <t>02.09.2010</t>
  </si>
  <si>
    <t>Некоммерческое партнерство «Технопарк-Губкинский университет» (СРО НП «Технопарк - Губкинский университет»)</t>
  </si>
  <si>
    <t>Юр. адрес:Ленинский проспект, д. 65, г. Москва, 119991
Физ. адрес: Ленинский проспект, д. 65, г. Москва, 119991</t>
  </si>
  <si>
    <t>СРО-Э-016</t>
  </si>
  <si>
    <t>06.09.2010</t>
  </si>
  <si>
    <t>Некоммерческое партнерство по содействию в области энергосбережения и энергоэффективности Сибири (НП «СИБ ЭЭ»)</t>
  </si>
  <si>
    <t>СРО-Э-017</t>
  </si>
  <si>
    <t>08.09.2010</t>
  </si>
  <si>
    <t>СРО-Э-018</t>
  </si>
  <si>
    <t>14.09.2010</t>
  </si>
  <si>
    <t>Саморегулируемая организация Ассоциация «Союз «Энергоэффективность» ( СРО Ассоциация «Союз «Энергоэффективность»)</t>
  </si>
  <si>
    <t>СРО-Э-019</t>
  </si>
  <si>
    <t>14.09.2010 № 02-1193</t>
  </si>
  <si>
    <t>Некоммерческое партнерство Объединение организаций в области энергетического обследования «ЭНЕРГОЭФФЕКТИВНЫЕ ТЕХНОЛОГИИ» (НП "ЭНЕРГОЭФФЕКТИВНЫЕ ТЕХНОЛОГИИ")</t>
  </si>
  <si>
    <t>СРО-Э-020</t>
  </si>
  <si>
    <t>14.09.2010 № 02-1194</t>
  </si>
  <si>
    <t>Саморегулируемая организация  Некоммерческое партнерство «Объединение участников рынка энергетического обследования и энергосбережения «Энергоэффективность, Энергосбережение, Энергобезопасность» (СРО НП "Три Э")</t>
  </si>
  <si>
    <t>Юр. адрес:Большой Сампсоньевский проспект, д. 68, лит. Н, пом. 1Н, г. Санкт-Петербург, 194100
Физ. адрес: Пискаревский пр., д. 63, лит. Б, офис 2-400/1, г. Санкт-Петербург, 195273</t>
  </si>
  <si>
    <t>СРО-Э-021</t>
  </si>
  <si>
    <t>17.09.2010</t>
  </si>
  <si>
    <t>Ассоциация саморегулируемая организация «Балтийское объединение специализированных подрядчиков в области энергетического обследования «БалтЭнергоЭффект» (Ассоциация СРО «БалтЭнергоЭффект»)</t>
  </si>
  <si>
    <t>Юр. адрес:Рижский проспект, д. 3, лит. Б, г. Санкт-Петербург, 190103
Физ. адрес: Рижский проспект, д. 3, лит. Б, г. Санкт-Петербург, 190103</t>
  </si>
  <si>
    <t>СРО-Э-022</t>
  </si>
  <si>
    <t>17.09.2010 № 02-1213</t>
  </si>
  <si>
    <t>Некоммерческое партнерство  «Объединение энергоаудиторов Приокского региона» (НП СРО «ОЭПР»)</t>
  </si>
  <si>
    <t>Юр. адрес:проспект Ленина, д. 57А, офис 20, г. Тула, 300041
Физ. адрес: проспект Ленина, д. 57А, офис 57, г. Тула, 300041</t>
  </si>
  <si>
    <t>СРО-Э-023</t>
  </si>
  <si>
    <t>04.10.2010</t>
  </si>
  <si>
    <t>Саморегулируемая организация в области энергетического обследования Союз "Сибэнергосбережение" (СРО ЭО СС)</t>
  </si>
  <si>
    <t>Юр. адрес:ул. Телевизорная, д. 4 Г, 3 этаж, пом. 6, г. Красноярск, 660062
Физ. адрес: ул. Телевизорная, д. 4Г, 3 этаж, пом. 6, г. Красноярск, 660062</t>
  </si>
  <si>
    <t>СРО-Э-024</t>
  </si>
  <si>
    <t>04.10.2010 № 02-1293</t>
  </si>
  <si>
    <t>Некоммерческое партнерство «АудитЭнерго» (НП «АудитЭнерго»)</t>
  </si>
  <si>
    <t>Юр. адрес:ул. Большая Покровская, д. 48, г. Нижний Новгород, 603000
Физ. адрес: ул. Большая Покровская, д. 48, г. Нижний Новгород, 603000</t>
  </si>
  <si>
    <t>СРО-Э-025</t>
  </si>
  <si>
    <t>05.10.2010</t>
  </si>
  <si>
    <t>Некоммерческое партнерство «Горная и промышленная энергоэффективность» (НП «ГПЭ»)</t>
  </si>
  <si>
    <t>СРО-Э-026</t>
  </si>
  <si>
    <t>Саморегулируемая организация Некоммерческое партнерство «Союз энергоаудиторов Омской области» (СРО НП "СЭО")</t>
  </si>
  <si>
    <t>СРО-Э-027</t>
  </si>
  <si>
    <t>08.10.2010</t>
  </si>
  <si>
    <t>Саморегулируемая организация Ассоциация специалистов в области энергоэффективности «Объединение независимых энергоаудиторов» (СРО АСЭ "ОНЭА")</t>
  </si>
  <si>
    <t>Юр. адрес:107031, г. Москва, ул. Рождественка, д. 5/7, строение 2, помещение V, комн.18
Физ. адрес: ул. Садовая–Черногрязская, д. 13/3 стр. 1, г. Москва, 105064</t>
  </si>
  <si>
    <t>СРО-Э-028</t>
  </si>
  <si>
    <t>20.10.2010</t>
  </si>
  <si>
    <t>Некоммерческое партнерство «Западный Урал» (НП 'Западный Урал')</t>
  </si>
  <si>
    <t>Юр. адрес:ул. Куйбышева, д. 47, г. Пермь, 614016
Физ. адрес: ул. Куйбышева, д. 47, г. Пермь, 614016</t>
  </si>
  <si>
    <t>СРО-Э-029</t>
  </si>
  <si>
    <t>22.10.2010</t>
  </si>
  <si>
    <t>Саморегулируемая организация Некоммерческое партнерство по проведению энергетических обследований «Дальэнергосбережение» (СРО НПЭО «ДЭС»)</t>
  </si>
  <si>
    <t>СРО-Э-030</t>
  </si>
  <si>
    <t>22.10.2010 № 02-1385</t>
  </si>
  <si>
    <t>Саморегулируемая организация Некоммерческое партнерство по содействию в области энергосбережения и энергоэффективности «ЭнергоАудит 31» (СРО «ЭнергоАудит 31» )</t>
  </si>
  <si>
    <t>СРО-Э-031</t>
  </si>
  <si>
    <t>22.10.2010 № 02-1389</t>
  </si>
  <si>
    <t>25.10.2010</t>
  </si>
  <si>
    <t>Некоммерческое партнерство энергоаудиторов «Инженерные системы - аудит» (НП «Инженерные системы-аудит»)</t>
  </si>
  <si>
    <t>СРО-Э-032</t>
  </si>
  <si>
    <t>25.10.2010 № 20-1393</t>
  </si>
  <si>
    <t>29.10.2010</t>
  </si>
  <si>
    <t>Некоммерческое партнерство СРО «Ассоциация экспертов «ЭнергоАудит» (СРО-Э-033 НП «Ассоциация экспертов «ЭнергоАудит»)</t>
  </si>
  <si>
    <t>СРО-Э-033</t>
  </si>
  <si>
    <t>29.10.2010 № 02-1424</t>
  </si>
  <si>
    <t>Некоммерческое партнёрство «Санкт-Петербургский Центр Энергосбережения и Энергоэффективности «ПетербургЭнергоАудит» (НП «ПетербургЭнергоАудит»)</t>
  </si>
  <si>
    <t>СРО-Э-034</t>
  </si>
  <si>
    <t>29.10.2010 № 02-1425</t>
  </si>
  <si>
    <t>12.11.2010</t>
  </si>
  <si>
    <t>Некоммерческое партнерство «Ассоциация энергоаудиторов и энергосервисных компаний Самарской области» (НП «АЭКСО»)</t>
  </si>
  <si>
    <t>СРО-Э-035</t>
  </si>
  <si>
    <t>15.11.2010</t>
  </si>
  <si>
    <t>Некоммерческое партнерство «Объединение экспертных организаций жилищно-коммунального хозяйства оборонного комплекса» (НП «ОЭО ЖКХ оборонного комплекса»)</t>
  </si>
  <si>
    <t>Юр. адрес:ул. Кусковская, д. 20А, г. Москва, 111141
Физ. адрес: Хорошевское шоссе, д. 32А,  г. Москва, 123007</t>
  </si>
  <si>
    <t>СРО-Э-036</t>
  </si>
  <si>
    <t>17.11.2010</t>
  </si>
  <si>
    <t>Саморегулируемая организация Ассоциация энергоаудиторов «Энергоэффективность» (СРО АЭ «Энергоэффективность»)</t>
  </si>
  <si>
    <t>Юр. адрес:ул. Северная, д. 32а, г. Тюмень, 625002
Физ. адрес: ул. Северная, д. 32а, г. Тюмень, 625002</t>
  </si>
  <si>
    <t>СРО-Э-037</t>
  </si>
  <si>
    <t>16.12.2010</t>
  </si>
  <si>
    <t>СРО-Э-038</t>
  </si>
  <si>
    <t>Саморегулируемая организация Некоммерческое партнерство «Объединение компаний энергетического обследования «Развитие» (СРО НП «ОКЭО «Развитие»)</t>
  </si>
  <si>
    <t>СРО-Э-039</t>
  </si>
  <si>
    <t>16.12.2010 № 02-1721</t>
  </si>
  <si>
    <t>Некоммерческое партнерство «Межрегиональное объединение организации энергетического обследования» (НП СРО "СПЕЦЭНЕРГОСЕРВИС")</t>
  </si>
  <si>
    <t>Юр. адрес:ул. Воронежская, д.33, лит. А, г. Санкт - Петербург, 192007
Физ. адрес: ул. Воронежская, д.33, лит. А, г. Санкт - Петербург, 192007</t>
  </si>
  <si>
    <t>СРО-Э-040</t>
  </si>
  <si>
    <t>Ассоциация «Саморегулируемая организация содействия энергосбережению и повышению энергетической эффективности «Энергоаудиторы Экологического Строительства» (Ассоциация СРО «ЭнергоаудиторыЭкоСтрой»)</t>
  </si>
  <si>
    <t>СРО-Э-041</t>
  </si>
  <si>
    <t>16.12.2010 № 02-1723</t>
  </si>
  <si>
    <t>17.12.2010</t>
  </si>
  <si>
    <t>Некоммерческое партнерство по содействию деятельности в области энергосбережения и повышения энергоэффективности «Энергосбережение» (НП «Энергосбережение»)</t>
  </si>
  <si>
    <t>Юр. адрес:ул. Спартака, д. 42Б, г. Тверь, 170001
Физ. адрес: ул. Спартака, д. 42Б, г. Тверь, 170001</t>
  </si>
  <si>
    <t>СРО-Э-042</t>
  </si>
  <si>
    <t>Саморегулируемая организация Союз «Гильдия ЭнергоСбережения» (СРОС «ГЭС»)</t>
  </si>
  <si>
    <t>СРО-Э-043</t>
  </si>
  <si>
    <t>17.12.2010 № 02-1725</t>
  </si>
  <si>
    <t>Саморегулируемая организация Некоммерческое партнерство объединение энергетиков «Энергоэффект» (СРО НП объединение энергетиков «Энергоэффект»)</t>
  </si>
  <si>
    <t>СРО-Э-044</t>
  </si>
  <si>
    <t>17.12.2010 № 02-1726</t>
  </si>
  <si>
    <t>Некоммерческое партнерство «РУСЭНЕРГОЭФФЕКТ» (НП «РУСЭНЕРГОЭФФЕКТ»)</t>
  </si>
  <si>
    <t>Юр. адрес:ул. Спартаковская, д. 2А, корп. 2, г. Москва, 105066
Физ. адрес: ул. 1-я Магистральная, д.17/1, стр.4, г. Москва, 123007</t>
  </si>
  <si>
    <t>СРО-Э-045</t>
  </si>
  <si>
    <t>22.12.2010</t>
  </si>
  <si>
    <t>Союз «Национальная организация специалистов в области энергетических обследований и энергетической эффективности» (Союз «Энергоэффективность»)</t>
  </si>
  <si>
    <t>СРО-Э-046</t>
  </si>
  <si>
    <t>22.12.2010 № 02-1775</t>
  </si>
  <si>
    <t>Некоммерческое партнерство «Организация энергоаудиторов «Группа Э3» ("НП ""Группа Э3""")</t>
  </si>
  <si>
    <t>СРО-Э-047</t>
  </si>
  <si>
    <t>22.12.2010 № 02-1776</t>
  </si>
  <si>
    <t>29.12.2010</t>
  </si>
  <si>
    <t>Некоммерческое партнерство «Межрегиональная организация в области энергетического обследования» (НП «МЭО»)</t>
  </si>
  <si>
    <t>СРО-Э-048</t>
  </si>
  <si>
    <t>22.12.2010 № 02-1810</t>
  </si>
  <si>
    <t>14.01.2011</t>
  </si>
  <si>
    <t>Некоммерческое партнерство «Международная Лига Производителей и Потребителей» (НП «МЛПП»)</t>
  </si>
  <si>
    <t>Юр. адрес:Бережковская набережная, д. 6,  г. Москва, 121059
Физ. адрес: Солянка ул., д.3, стр. 1, г. Москва, 109028</t>
  </si>
  <si>
    <t>СРО-Э-049</t>
  </si>
  <si>
    <t>20.01.2011</t>
  </si>
  <si>
    <t>Саморегулируемая организация некоммерческое партнерство «Энергоаудиторы Сибири» (СРО НП ЭС)</t>
  </si>
  <si>
    <t>СРО-Э-050</t>
  </si>
  <si>
    <t>20.01.2011 № 02-47</t>
  </si>
  <si>
    <t>Ассоциация энергоаудиторов «Саморегулируемая организация «ЭНЕРГОАУДИТ»  (Ассоциация «СРО «ЭНЕРГОАУДИТ»)</t>
  </si>
  <si>
    <t>СРО-Э-051</t>
  </si>
  <si>
    <t>20.01.2011 № 02-48</t>
  </si>
  <si>
    <t>Некоммерческое партнерство «Энергетического обследования и экспертизы» (НП СРО «Энергоэкспертиза»)</t>
  </si>
  <si>
    <t>СРО-Э-052</t>
  </si>
  <si>
    <t>20.01.2011 № 02-49</t>
  </si>
  <si>
    <t>21.01.2011</t>
  </si>
  <si>
    <t>Саморегулируемая организация Некоммерческое партнерство «Восточно-Сибирское объединение энергоаудиторов» (СРО НП «ВСОЭ»)</t>
  </si>
  <si>
    <t>Юр. адрес:ул. Лермонтова, д. 130, г. Иркутск, 664033
Физ. адрес: ул. Лермонтова, д. 130, г. Иркутск, 664033</t>
  </si>
  <si>
    <t>СРО-Э-053</t>
  </si>
  <si>
    <t>Некоммерческое партнерство «Межрегиональное объединение организаций в сфере энергоаудита и энергосбережения «МежРегионЭнерго» (НП «МежРегионЭнерго»)</t>
  </si>
  <si>
    <t>СРО-Э-054</t>
  </si>
  <si>
    <t>СРО-Э-055</t>
  </si>
  <si>
    <t>21.01.2011 № 02-62</t>
  </si>
  <si>
    <t>Саморегулируемая организация Некоммерческое партнерство «Межрегиональное объединение предприятий по энергетическому обследованию» (СРО НП «МОПЭО»)</t>
  </si>
  <si>
    <t>Юр. адрес:5-й Донской проезд, д. 21-Б, стр. 10,  г. Москва, 119334
Физ. адрес: 5-й Донской проезд, д. 21-Б, стр. 10,  г. Москва, 119334</t>
  </si>
  <si>
    <t>СРО-Э-056</t>
  </si>
  <si>
    <t>28.01.2011</t>
  </si>
  <si>
    <t>Некоммерческое партнерство «Экспертиза энерго-эффективности» (НП «Экспертиза энерго-эффективности»)</t>
  </si>
  <si>
    <t>СРО-Э-057</t>
  </si>
  <si>
    <t>28.01.2011 № 02-137</t>
  </si>
  <si>
    <t>04.02.2011</t>
  </si>
  <si>
    <t>Некоммерческое партнерство в области энергетического обследования «Союзпетрострой-Энергоаудит» (НП ЭО «Союзпетрострой-Энергоаудит»)</t>
  </si>
  <si>
    <t>СРО-Э-058</t>
  </si>
  <si>
    <t>04.02.2011 № 02-180</t>
  </si>
  <si>
    <t>Некоммерческое партнерство в сфере энергосбережения и повышения энергоэффективности "Межрегион Энерго Аудит" ( НП «МЭА»)</t>
  </si>
  <si>
    <t>СРО-Э-059</t>
  </si>
  <si>
    <t>11.02.2011</t>
  </si>
  <si>
    <t>Некоммерческое партнерство саморегулируемая организация "Инжиниринг-Энергоаудит"      (НП СРО «Инжиниринг-Энергоаудит»)</t>
  </si>
  <si>
    <t>Юр. адрес:ул. Менделеева, д. 134, офис 703,  г. Уфа,  Республика Башкортостан, 450022
Физ. адрес: ул. Менделеева, д. 134, офис 703,  г. Уфа,  Республика Башкортостан, 450022</t>
  </si>
  <si>
    <t>СРО-Э-060</t>
  </si>
  <si>
    <t>15.02.2011</t>
  </si>
  <si>
    <t>Некоммерческое партнерство «СредВолгЭнергоаудит» (НП «СредВолгЭнергоаудит»)</t>
  </si>
  <si>
    <t>Юр. адрес:ул. Ново-Садовая, д. 17,  г. Самара, 443010
Физ. адрес: ул. Ново-Садовая, д. 17,  г. Самара, 443010</t>
  </si>
  <si>
    <t>СРО-Э-061</t>
  </si>
  <si>
    <t>04.03.2011</t>
  </si>
  <si>
    <t>Некоммерческое партнерство лиц, осуществляющих энергетическое обследование «Северо-Западный Альянс Энергоаудиторов» (НП «СЗАЭ»)</t>
  </si>
  <si>
    <t>Юр. адрес: наб. реки Мойки, д. 42, литер А, пом. 7-Н,  г. Санкт-Петербург, 191186
Физ. адрес:  наб. реки Мойки, д. 42, литер А, пом. 7-Н,  г. Санкт-Петербург, 191186</t>
  </si>
  <si>
    <t>СРО-Э-062</t>
  </si>
  <si>
    <t>Некоммерческое Партнерство «Единое Межрегиональное Объединение Энергетиков» (СРО НП «ЕМОЭ»)</t>
  </si>
  <si>
    <t>СРО-Э-063</t>
  </si>
  <si>
    <t>04.03.2011 № 02-314</t>
  </si>
  <si>
    <t>15.03.2011</t>
  </si>
  <si>
    <t>Ассоциация «Саморегулируемая организация в области энергетического обследования «РусЭнергоАудит» (Ассоциация «СРО «РусЭнергоАудит»)</t>
  </si>
  <si>
    <t>СРО-Э-064</t>
  </si>
  <si>
    <t>15.03.2011 № 02-355</t>
  </si>
  <si>
    <t>Ассоциация энергоаудиторов «Столица-Энерго» (саморегулируемая организация) (Ассоциация "Столица-Энерго" СРО)</t>
  </si>
  <si>
    <t>СРО-Э-065</t>
  </si>
  <si>
    <t>15.03.2011 № 02-356</t>
  </si>
  <si>
    <t>Ассоциация «Приволжская гильдия энергоаудиторов» (Ассоциация «ПГЭ»)</t>
  </si>
  <si>
    <t>Юр. адрес:ул. Пискунова, д. 29, оф. 31, г. Нижний Новгород, 603005
Физ. адрес: ул. Пискунова, д. 29, оф. 31, г. Нижний Новгород, 603005</t>
  </si>
  <si>
    <t>СРО-Э-066</t>
  </si>
  <si>
    <t>Некоммерческое партнерство по содействию энергетическим компаниям «Энергетики Центрального Черноземья» (НП СЭК «Энергетики Центрального Черноземья»)</t>
  </si>
  <si>
    <t>СРО-Э-067</t>
  </si>
  <si>
    <t>15.03.2011 № 02-358</t>
  </si>
  <si>
    <t>22.03.2011</t>
  </si>
  <si>
    <t>Саморегулируемый союз энергоаудиторов (СРО "Союзэнергоаудит")</t>
  </si>
  <si>
    <t>СРО-Э-068</t>
  </si>
  <si>
    <t>22.03.2011 № 02-397</t>
  </si>
  <si>
    <t>Саморегулируемая организация Некоммерческое партнерство «Объединение энергоаудиторских и энергоэкспертных организаций Волго-Камского региона» (СРО НП  «ОЭАЭЭ ВКР»)</t>
  </si>
  <si>
    <t>СРО-Э-069</t>
  </si>
  <si>
    <t>22.03.2011 № 02-398</t>
  </si>
  <si>
    <t>Некоммерческое партнерство «ЦЕНТР НОВЫХ ЭНЕРГОРЕСУРСОСБЕРЕГАЮЩИХ ТЕХНОЛОГИЙ «ЭНЕРГОАУДИТ И ЭНЕРГОЭФФЕКТИВНОСТЬ» (НП «ЦЕНТР НОВЫХ ЭНЕРГОРЕСУРСОСБЕРЕГАЮЩИХ ТЕХНОЛОГИЙ «ЭНЕРГОАУДИТ И ЭНЕРГОЭФФЕКТИВНОСТЬ»)</t>
  </si>
  <si>
    <t>СРО-Э-070</t>
  </si>
  <si>
    <t>22.03.2011 № 02-399</t>
  </si>
  <si>
    <t>Некоммерческое партнерство «Межрегиональное объединение энергоаудиторов «СОЮЗЭНЕРГОЭФФЕКТИВНОСТЬ» (НП «СОЮЗЭНЕРГОЭФФЕКТИВНОСТЬ»)</t>
  </si>
  <si>
    <t>СРО-Э-071</t>
  </si>
  <si>
    <t>22.03.2011 № 02-400</t>
  </si>
  <si>
    <t>Некоммерческое партнерство «Объединение организаций осуществляющих деятельность в области энергетического обследования «РУСЭНЕРГО» (НП «РУСЭНЕРГО»)</t>
  </si>
  <si>
    <t>СРО-Э-072</t>
  </si>
  <si>
    <t>22.03.2011 № 02-401</t>
  </si>
  <si>
    <t>04.04.2011</t>
  </si>
  <si>
    <t>Некоммерческое партнерство «Центр энергосбережения и энергоэффективности «АудитЭнергоГрупп» (НП СРО «АудитЭнергоГрупп»)</t>
  </si>
  <si>
    <t>Юр. адрес:Химический пер., д. 1, литера АВ, кв. 54,  г. Санкт-Петербург, 198095                                  
Физ. адрес: ул. Смольного, д. 1/3, подъезд 6, г. Санкт-Петербург, 191060</t>
  </si>
  <si>
    <t>СРО-Э-073</t>
  </si>
  <si>
    <t>Саморегулируемая организация Некоммерческое партнерство "Объединение инженеров, строителей и энергетиков" (СРО НП "Обинжстройэнерго")</t>
  </si>
  <si>
    <t>Юр. адрес:ул. 40 лет Победы, д. 34, г. Краснодар,  350072
Физ. адрес: ул. 40 лет Победы, д. 34, г. Краснодар,  350072</t>
  </si>
  <si>
    <t>СРО-Э-074</t>
  </si>
  <si>
    <t>22.04.2011</t>
  </si>
  <si>
    <t>Ассоциация «Центр объединения энергоаудиторов «СФЕРА-А» (Ассоциация «ЦОЭ «СФЕРА-А»)</t>
  </si>
  <si>
    <t>Юр. адрес:ул. Моховая, д. 27-29, лит. А, г. Санкт-Петербург, 191028
Физ. адрес: ул. Моховая, д. 27-29, лит. А, г. Санкт-Петербург, 191028</t>
  </si>
  <si>
    <t>СРО-Э-075</t>
  </si>
  <si>
    <t>Некоммерческое партнерство «Развитие энергосбережения и повышение энергетической эффективности «ЭкспертЭнергоАудит» (СРО НП «ЭкспертЭнергоАудит»)</t>
  </si>
  <si>
    <t>СРО-Э-076</t>
  </si>
  <si>
    <t>22.04.2011 № 02-536</t>
  </si>
  <si>
    <t>Некоммерческое партнерство по проведению энергетических обследований «Энергосовет» (СРО НП «Энергосовет»)</t>
  </si>
  <si>
    <t>Юр. адрес:ул. Челюскинцев, д. 51 б,  г. Вологда, 160009
Физ. адрес: ул. Челюскинцев, д. 51 б,  г. Вологда, 160009</t>
  </si>
  <si>
    <t>СРО-Э-077</t>
  </si>
  <si>
    <t>Некоммерческое партнерство по содействию в области энергосбережения и энергоэффективности «АльянсЭнергоАудит» (НП «АльянсЭнергоАудит»)</t>
  </si>
  <si>
    <t>СРО-Э-078</t>
  </si>
  <si>
    <t>22.04.2011 № 02-534</t>
  </si>
  <si>
    <t>25.04.2011</t>
  </si>
  <si>
    <t>Некоммерческое партнерство «Центр энергоаудита» (НП Центр энергоаудита)</t>
  </si>
  <si>
    <t>СРО-Э-079</t>
  </si>
  <si>
    <t>25.04.2011 № 02-540</t>
  </si>
  <si>
    <t>Некоммерческое партнерство «Центр Энергообследований» (НП «Центр Энергообследований»)</t>
  </si>
  <si>
    <t>Юр. адрес:Октябрьский проспект, д. 22,  г. Владимир, 600000
Физ. адрес: ул. Разина, д. 4А, офис 2,  г. Владимир, 600001</t>
  </si>
  <si>
    <t>СРО-Э-080</t>
  </si>
  <si>
    <t>Саморегулируемая организация Ассоциация «Энергоаудит Северо-Запада» (СРО Ассоциация "ЭСЗ")</t>
  </si>
  <si>
    <t>СРО-Э-081</t>
  </si>
  <si>
    <t>25.04.2011 № 02-538</t>
  </si>
  <si>
    <t>28.04.2011</t>
  </si>
  <si>
    <t>Ассоциация энергоаудиторов «Энергоаудиторы железнодорожных комплексов» (АС «ЭЖК»)</t>
  </si>
  <si>
    <t>СРО-Э-082</t>
  </si>
  <si>
    <t>28.04.2011 № 02-548</t>
  </si>
  <si>
    <t>06.05.2011</t>
  </si>
  <si>
    <t>Некоммерческое партнерство «Межрегиональное объединение энергоаудиторов» (НП «МОЭ»)</t>
  </si>
  <si>
    <t>Юр. адрес:ул. Тамбовская, д. 35, литера А, пом. 3 Н,  г. Санкт-Петербург, 192007
Физ. адрес: г. Санкт-Петербург, 10-я Красноармейская ул., д. 26/6, офис 14 190103</t>
  </si>
  <si>
    <t>СРО-Э-083</t>
  </si>
  <si>
    <t>Саморегулируемая организация  Некоммерческое партнерство «Содружество энергоаудиторов» ( СРО НП «Содружество энергоаудиторов»)</t>
  </si>
  <si>
    <t>Юр. адрес:ул. Лесная, д. 23,  г. Самара, 443110
Физ. адрес: ул. Лесная, д. 23,  г. Самара, 443110</t>
  </si>
  <si>
    <t>СРО-Э-084</t>
  </si>
  <si>
    <t>12.05.2011</t>
  </si>
  <si>
    <t>Некоммерческое партнерство «Объединение энергоаудиторов в строительстве и ЖКХ» (НП «ОЭС и ЖКХ»)</t>
  </si>
  <si>
    <t>Юр. адрес:Большой Кондратьевский пер., д. 7,  г. Москва, 123056
Физ. адрес: Большой Кондратьевский пер., д. 7,  г. Москва, 123056</t>
  </si>
  <si>
    <t>СРО-Э-085</t>
  </si>
  <si>
    <t>Саморегулируемая организация Региональное Объединение Специалистов в области энергетического обследования «Ассоциация ОБОРОНЭНЕРГО» (СРО РОС "Ассоциация ОБОРОНЭНЕРГО")</t>
  </si>
  <si>
    <t>Юр. адрес: ул. 2-я Институтская, д. 6, г. Москва,  109428
Физ. адрес:  ул. 2-я Институтская, д. 6, г. Москва,  109428</t>
  </si>
  <si>
    <t>СРО-Э-086</t>
  </si>
  <si>
    <t>Некоммерческое партнерство «Объединение Энергоаудиторов (СРО)» (НП «ОЭн (СРО)»)</t>
  </si>
  <si>
    <t>Юр. адрес:ул. Астраханская, д. 43,  г. Саратов, 410004
Физ. адрес: ул. Астраханская, д. 43,  г. Саратов, 410004</t>
  </si>
  <si>
    <t>СРО-Э-087</t>
  </si>
  <si>
    <t>Некоммерческое партнерство Саморегулируемая организация «Региональное объединение специалистов энергосбережения «СОЮЗ» (НП СРО «РОСЭС «СОЮЗ»)</t>
  </si>
  <si>
    <t>Юр. адрес:ул. Знаменщикова, д. 3-1 (6-12),  г. Хабаровск, 680038
Физ. адрес: ул. Знаменщикова, д. 3-1 (6-12),  г. Хабаровск, 680038</t>
  </si>
  <si>
    <t>СРО-Э-088</t>
  </si>
  <si>
    <t>23.05.2011</t>
  </si>
  <si>
    <t>Саморегулируемая организация Некоммерческое партнерство «ВолгаЭнергоСоюз» (СРО НП «ВолгаЭнергоСоюз»)</t>
  </si>
  <si>
    <t>СРО-Э-089</t>
  </si>
  <si>
    <t>Некоммерческое партнерство «БАРС ЭнергоАудит» (НП «БАРС ЭА»)</t>
  </si>
  <si>
    <t>СРО-Э-090</t>
  </si>
  <si>
    <t>25.05.2011</t>
  </si>
  <si>
    <t>Ассоциация "Первое объединённое СРО Экологического Строительства" (Ассоциация "ЭкоСтрой")</t>
  </si>
  <si>
    <t>Юр. адрес:Волоколамское шоссе, д.116, стр.1, оф.325, г. Москва, 125310
Физ. адрес: ул.Тельмана, д. 244, г. Ставрополь, 355037</t>
  </si>
  <si>
    <t>СРО-Э-091</t>
  </si>
  <si>
    <t>31.05.2011</t>
  </si>
  <si>
    <t>Некоммерческое партнерство «Научно-технический центр энергосбережения и промышленной безопасности» (НП «НТЦ «ПромЭнерго»)</t>
  </si>
  <si>
    <t>Юр. адрес:ул. Кржижановского, д. 21/33, корп. 1, г. Москва, 117218
Физ. адрес: ул. Кржижановского, д. 21/33, корп. 1, г. Москва, 117218</t>
  </si>
  <si>
    <t>СРО-Э-092</t>
  </si>
  <si>
    <t>03.06.2011</t>
  </si>
  <si>
    <t>Некоммерческое партнерство «Дальневосточное объединение организаций и экспертов в области энергоаудита и энергосервиса» (НП «ДВ-Энергоаудитсервис»)</t>
  </si>
  <si>
    <t>СРО-Э-093</t>
  </si>
  <si>
    <t>15.06.2011</t>
  </si>
  <si>
    <t>Некоммерческое партнерство организаций в области энергетических обследований «Воронежский центр энергоаудита» (СРО НП ООЭО «Воронежский центр энергоаудита»)</t>
  </si>
  <si>
    <t>Юр. адрес:ул. Солнечная, д. 5а, г. Воронеж, 394019
Физ. адрес: ул. Солнечная, д. 5а, г. Воронеж, 394019</t>
  </si>
  <si>
    <t>СРО-Э-094</t>
  </si>
  <si>
    <t>Некоммерческое партнерство «Союз энергоаудиторов и энерго-сервисных компаний» (НП «Союз энергоаудиторов и энерго-сервисных компаний»)</t>
  </si>
  <si>
    <t>Юр. адрес:Дербеневская наб., д. 11, корп. Б, каб. Б 509,  г. Москва, 115114
Физ. адрес: пр-т Вернадского, д. 37, корп. 2,  г. Москва, 119415</t>
  </si>
  <si>
    <t>СРО-Э-095</t>
  </si>
  <si>
    <t>Некоммерческое партнерство по защите прав и законных интересов лиц, осуществляющих деятельность в области проведения энергетического обследования, саморегулируемая организация «ЦЕНТРЭНЕРГООБСЛЕДОВАНИЕ» (НП СРО «ЦЕНТРЭНЕРГООБСЛЕДОВАНИЕ»)</t>
  </si>
  <si>
    <t>СРО-Э-096</t>
  </si>
  <si>
    <t>15.06.2011 № 02-756</t>
  </si>
  <si>
    <t>16.06.2011</t>
  </si>
  <si>
    <t>Саморегулируемая организация Некоммерческое партнерство «Южного федерального округа «Энергетический Региональный Аудит» (СРО НП "ЮФО "ЭРА")</t>
  </si>
  <si>
    <t>СРО-Э-097</t>
  </si>
  <si>
    <t>16.06.2011 № 02-765</t>
  </si>
  <si>
    <t>06.07.2011</t>
  </si>
  <si>
    <t>Некоммерческое партнерство в сфере обеспечения энергоресурсосбережения и повышения энергетической эффективности «ЭнергоАудитЭкспертиза» (НП «ЭАЭ»)</t>
  </si>
  <si>
    <t>СРО-Э-098</t>
  </si>
  <si>
    <t>06.07.2011 № 02-841</t>
  </si>
  <si>
    <t>Некоммерческое Партнерство Саморегулируемая организация «Гильдия Пермских Энергоаудиторов» (НП СРО «ГПЭ»)</t>
  </si>
  <si>
    <t>СРО-Э-099</t>
  </si>
  <si>
    <t>06.07.2011 № 02-842</t>
  </si>
  <si>
    <t>ОЭП РК (СРО) (ОЭП РК (СРО))</t>
  </si>
  <si>
    <t>Юр. адрес:ул. Энгельса, д. 12, г. Петрозаводск, Республика Карелия, 185035
Физ. адрес: ул. Энгельса, д. 12, г. Петрозаводск, Республика Карелия, 185035</t>
  </si>
  <si>
    <t>СРО-Э-100</t>
  </si>
  <si>
    <t>07.07.2011</t>
  </si>
  <si>
    <t>Саморегулируемая организация некоммерческое партнерство «Энергоаудит» (СРО НП «Энергоаудит»)</t>
  </si>
  <si>
    <t>СРО-Э-101</t>
  </si>
  <si>
    <t>07.07.2011 № 02-855</t>
  </si>
  <si>
    <t>Некоммерческое партнерство «Энергоаудит Урала» (НП «Энергоаудит Урала»)</t>
  </si>
  <si>
    <t>Юр. адрес:ул. Петропавловская, д. 123, г. Пермь, 614068
Физ. адрес: ул. Петропавловская, д. 123, г. Пермь, 614068</t>
  </si>
  <si>
    <t>СРО-Э-102</t>
  </si>
  <si>
    <t>21.07.2011</t>
  </si>
  <si>
    <t>Некоммерческое партнерство «Объединение энергоаудиторов» (НП «Объединение энергоаудиторов»)</t>
  </si>
  <si>
    <t>СРО-Э-103</t>
  </si>
  <si>
    <t>21.07.2011 № 02-936</t>
  </si>
  <si>
    <t>27.07.2011</t>
  </si>
  <si>
    <t>Саморегулируемая организация Союз «Югэнергоаудит» (СРО Союз «Югэнергоаудит»)</t>
  </si>
  <si>
    <t>Юр. адрес: ул. Дорожная, д. 1/Е, пгт. Яблоновский,  Тахтамукайский район,  Республика Адыгея, 385140
Физ. адрес:  ул. Дорожная, д. 1/Е, пгт. Яблоновский,  Тахтамукайский район,  Республика Адыгея, 385140</t>
  </si>
  <si>
    <t>СРО-Э-104</t>
  </si>
  <si>
    <t>27.07.2011 № 02-961</t>
  </si>
  <si>
    <t>01.08.2011</t>
  </si>
  <si>
    <t>Саморегулируемая организация Ассоциация "Единое Объединение Энергоаудиторов" (СРО Ассоциация "ЕОЭ")</t>
  </si>
  <si>
    <t>СРО-Э-105</t>
  </si>
  <si>
    <t>01.08.2011 № 02-979</t>
  </si>
  <si>
    <t>03.08.2011</t>
  </si>
  <si>
    <t>Саморегулируемая организация некоммерческое партнерство по регламентации деятельности в сфере энергетического обследования «СибирьЭнергоАудит» (СРО НП «СибирьЭнергоАудит»)</t>
  </si>
  <si>
    <t>Юр. адрес:ул. Партизана Железняка, д. 22, корп. Г, офис 11, г. Красноярск, 660022
Физ. адрес: ул. Партизана Железняка, д. 22, корп. Г, офис 11, г. Красноярск, 660022</t>
  </si>
  <si>
    <t>СРО-Э-106</t>
  </si>
  <si>
    <t>Некоммерческое партнерство «АлтайЭнергоАудит» (НП «АлтайЭнергоАудит»)</t>
  </si>
  <si>
    <t>Юр. адрес:ул. Ленина, д. 115, офис 3,  г. Рубцовск,  Алтайский край, 658200
Физ. адрес: ул. Ленина, д. 115, офис 3,  г. Рубцовск,  Алтайский край, 658200</t>
  </si>
  <si>
    <t>СРО-Э-107</t>
  </si>
  <si>
    <t>26.08.2011</t>
  </si>
  <si>
    <t>Саморегулируемая организация Некоммерческое партнерство «Энергоаудит Липецкой области» (СРО НП «ЭЛО»)</t>
  </si>
  <si>
    <t>Юр. адрес:ул. Гагарина, д. 108, г. Липецк, 398043
Физ. адрес: ул. Гагарина, д. 108, г. Липецк, 398043</t>
  </si>
  <si>
    <t>СРО-Э-108</t>
  </si>
  <si>
    <t>Некоммерческое партнерство «Энергоаудиторских и энергоэкспертных организаций «ЭнергоСтандарт» (НП «ЭнергоСтандарт»)</t>
  </si>
  <si>
    <t>СРО-Э-109</t>
  </si>
  <si>
    <t>26.08.2011 № 02-1433</t>
  </si>
  <si>
    <t>30.08.2011</t>
  </si>
  <si>
    <t>Некоммерческое партнерство «Центр развития энергетических обследований» (НП «ЦРЭО»)</t>
  </si>
  <si>
    <t>Юр. адрес:Московский пр., д. 103, корп. 3, г. Санкт-Петербург, 196084
Физ. адрес: Московский пр., д. 103, корп. 3, г. Санкт-Петербург, 196084</t>
  </si>
  <si>
    <t>СРО-Э-110</t>
  </si>
  <si>
    <t>Некоммерческая организация «Региональное отраслевое объединение работодателей «Союз коммунальных предприятий Оренбургской области» (НО «Союз коммунальных предприятий Оренбургской области»)</t>
  </si>
  <si>
    <t>Юр. адрес: ул. Пушкинская, д. 41,  г. Оренбург, 460000
Физ. адрес: ул. Пушкинская, д. 41, г. Оренбург, 460000</t>
  </si>
  <si>
    <t>СРО-Э-111</t>
  </si>
  <si>
    <t>12.10.2011</t>
  </si>
  <si>
    <t>Саморегулируемая организация Некоммерческое партнерство «Второй Межрегиональный Энергоаудит» (НП СРО «ВМЭ»)</t>
  </si>
  <si>
    <t>Юр. адрес:ул. Вайнера, д. 13, офис 402,  г. Екатеринбург, 620014
Физ. адрес: ул. Вайнера, д. 13, офис 205, г. Екатеринбург, 620014</t>
  </si>
  <si>
    <t>СРО-Э-112</t>
  </si>
  <si>
    <t>СРО-Э-113</t>
  </si>
  <si>
    <t>12.10.2011 № 02-1695</t>
  </si>
  <si>
    <t>Некоммерческое партнерство «Межрегиональный альянс организаций в области энергетического обследования «ЭНЕРГОАУДИТ» (НП СРО «МАО «ЭНЕРГОАУДИТ»)</t>
  </si>
  <si>
    <t>Юр. адрес:ул. Совхозная, д. 18,  г. Краснодар, 350062
Физ. адрес:  ул. Пашковская, д. 99,  г. Краснодар, 350000</t>
  </si>
  <si>
    <t>СРО-Э-114</t>
  </si>
  <si>
    <t>14.10.2011</t>
  </si>
  <si>
    <t>Некоммерческое партнерство по содействию в сфере энергосбережения, энергетической эффективности и энергоаудита «Теплоэнергоаудит» (НП «Теплоэнергоаудит»)</t>
  </si>
  <si>
    <t>Юр. адрес:ул. Бутлерова, д. 12, г. Москва, 117485
Физ. адрес: ул. Бутлерова, д. 12, г. Москва, 117485</t>
  </si>
  <si>
    <t>СРО-Э-115</t>
  </si>
  <si>
    <t>Некоммерческое партнерство Саморегулируемая организация «Ассоциация профессиональных энергоаудиторов» (НП СРО «Ассоциация профессиональных энергоаудиторов»)</t>
  </si>
  <si>
    <t>Юр. адрес:ул. Фролова, д. 27, офис 2, г. Екатеринбург, 620028
Физ. адрес: ул. Фролова, д. 27, офис 2, г. Екатеринбург, 620028</t>
  </si>
  <si>
    <t>СРО-Э-116</t>
  </si>
  <si>
    <t>Некоммерческое партнерство лиц, осуществляющих энергетическое обследование «Региональное энергетическое объединение» (НКП «РЭО»)</t>
  </si>
  <si>
    <t>Юр. адрес:191002, г. Санкт-Петербург, ул. Ломоносова, д. 12/66, лит. А, пом. 9Н
Физ. адрес: пр. Смольный, д. 7, г. Санкт-Петербург, 191124</t>
  </si>
  <si>
    <t>СРО-Э-117</t>
  </si>
  <si>
    <t>Некоммерческое партнерство «Объединение лиц, осуществляющих деятельность в области энергетического обследования «АудитЭнергоРесурс» (НП «АЭР»)</t>
  </si>
  <si>
    <t>Юр. адрес:Фрунзенская наб., д. 16, корп. 1, офис 44, г. Москва, 119146
Физ. адрес: Фрунзенская наб., д. 16, корп. 1, офис 44, г. Москва, 119146</t>
  </si>
  <si>
    <t>СРО-Э-118</t>
  </si>
  <si>
    <t>Некоммерческое партнерство «Национальное агентство энергоаудиторов в жилищно-коммунальном хозяйстве» (НП «НАЭ ЖКХ»)</t>
  </si>
  <si>
    <t>СРО-Э-119</t>
  </si>
  <si>
    <t>14.10.2011 № 02-1714</t>
  </si>
  <si>
    <t>21.10.2011</t>
  </si>
  <si>
    <t>Саморегулируемая ассоциация энергоаудиторов «ВолгаЭнергоКонтроль» (СРО «ВЭК»)</t>
  </si>
  <si>
    <t>СРО-Э-120</t>
  </si>
  <si>
    <t>21.10.2011 № 02-1743</t>
  </si>
  <si>
    <t>11.11.2011</t>
  </si>
  <si>
    <t>Саморегулируемая организация Некоммерческое партнерство содействия развитию деятельности в области энергетического обследования «Первый Межрегиональный Союз Энергоаудиторов» (СРО НП «ПМСЭ»)</t>
  </si>
  <si>
    <t>Юр. адрес:ул. Талалихина, д. 1, корп. 3, этаж 1, пом. V,  комн. 1-9, 10-14, г. Москва, 109147
Физ. адрес: ул. Талалихина, д. 1, корп. 3, г. Москва, 109147</t>
  </si>
  <si>
    <t>СРО-Э-121</t>
  </si>
  <si>
    <t>01.12.2011</t>
  </si>
  <si>
    <t>Ассоциация организаций, осуществляющих энергетические обследования «РусЭнергоэффективность» (Ассоциация «РусЭнергоэффективность»)</t>
  </si>
  <si>
    <t>Юр. адрес:ул. Нижегородская, д. 32, стр. 15,  г. Москва, 109029
Физ. адрес: ул. Нижегородская, д. 32, стр. 15,  г. Москва, 109029</t>
  </si>
  <si>
    <t>СРО-Э-122</t>
  </si>
  <si>
    <t>15.12.2011</t>
  </si>
  <si>
    <t>Ассоциация Саморегулируемая организация «Союз энергоаудиторов «ЭНЕРГОЭФФЕКТ» (Ассоциация «СЭ «ЭНЕРГОЭФФЕКТ»)</t>
  </si>
  <si>
    <t>СРО-Э-123</t>
  </si>
  <si>
    <t>15.12.2011 № 02-2064</t>
  </si>
  <si>
    <t>Некоммерческое партнерство Саморегулируемая организация «Альянс энергоаудиторов Оренбуржья» (НП «СРО «АЭО»)</t>
  </si>
  <si>
    <t>Юр. адрес:Северный проезд, д. 10/1, г. Оренбург, 460052
Физ. адрес: Северный проезд, д. 10/1, г. Оренбург, 460052</t>
  </si>
  <si>
    <t>СРО-Э-124</t>
  </si>
  <si>
    <t>Некоммерческое партнерство Саморегулируемая организация «Объединение Энергоаудиторов» (НП СРО «Объединение Энергоаудиторов»)</t>
  </si>
  <si>
    <t>Юр. адрес:ул. 50-летия Октября, д. 24, г. Уфа, Республика Башкортостан, 450005
Физ. адрес: ул. 50-летия Октября, д. 24, г. Уфа, Республика Башкортостан, 450005</t>
  </si>
  <si>
    <t>СРО-Э-125</t>
  </si>
  <si>
    <t>Некоммерческое партнерство Саморегулируемая организация «Центр содействия в развитии энергетической отрасли «Центрстройэкспертиза-энерго» (НП СРО «Центрстройэкспертиза - энерго»)</t>
  </si>
  <si>
    <t>Юр. адрес:ул. Тверская, д. 12, стр. 8, г. Москва, 125009
Физ. адрес: ул. Тверская, д. 12, стр. 8, г. Москва, 125009</t>
  </si>
  <si>
    <t>СРО-Э-126</t>
  </si>
  <si>
    <t>24.01.2012</t>
  </si>
  <si>
    <t>Некоммерческое партнерство «СибЭнергоАудит» (НП «СибЭнергоАудит»)</t>
  </si>
  <si>
    <t>Юр. адрес:ул. Крылова, д. 36, г. Новосибирск, 630005
Физ. адрес: ул. Крылова, д. 36, г. Новосибирск, 630005</t>
  </si>
  <si>
    <t>СРО-Э-127</t>
  </si>
  <si>
    <t>25.01.2012</t>
  </si>
  <si>
    <t>Некоммерческое партнерство энергоаудиторов «ЭнергоАудитНева» (НП «ЭнергоАудитНева»)</t>
  </si>
  <si>
    <t>Юр. адрес:ул. Лифляндская, д. 6И, БЦ Интеграл, оф.504, почтовый ящик №27, г. Санкт-Петербург, 190020
Физ. адрес: ул. 1-я Советская, д. 10, г. Санкт-Петербург, 193036</t>
  </si>
  <si>
    <t>СРО-Э-128</t>
  </si>
  <si>
    <t>27.01.2012</t>
  </si>
  <si>
    <t>Некоммерческое партнерство «Союз энергоаудиторов Северо-Запада» (НП «СЭАСЗ»)</t>
  </si>
  <si>
    <t>Юр. адрес:Большой пр. П.С., д. 48, офис 506, г. Санкт-Петербург, 197198
Физ. адрес: Большой пр. П.С., д. 48, офис 506, г. Санкт-Петербург, 197198</t>
  </si>
  <si>
    <t>СРО-Э-129</t>
  </si>
  <si>
    <t>30.01.2012</t>
  </si>
  <si>
    <t>Некоммерческое партнерство «Гильдия Энергоаудиторов Черноморья» (НП «ГЭЧ»)</t>
  </si>
  <si>
    <t>Юр. адрес:ул. Чебрикова, д. 46,  г. Сочи,  Краснодарский край, 354200
Физ. адрес: ул. Конституции СССР, д. 18, офис 215,  г. Сочи,  Краснодарский край, 354200</t>
  </si>
  <si>
    <t>СРО-Э-130</t>
  </si>
  <si>
    <t>22.02.2012</t>
  </si>
  <si>
    <t>Некоммерческое партнерство «Энергосбережение» (НП «ЭнС»)</t>
  </si>
  <si>
    <t>Юр. адрес:пр. Советских Космонавтов, д. 178, офис 27, г. Архангельск, 163001
Физ. адрес: пр. Советских Космонавтов, д. 178, офис 27, г. Архангельск, 163001</t>
  </si>
  <si>
    <t>СРО-Э-131</t>
  </si>
  <si>
    <t>02.03.2012</t>
  </si>
  <si>
    <t>Некоммерческое партнерство «Саморегулируемая организация «Региональное объединение энергоаудиторов Кубани» (НП «СРО «РОЭК»)</t>
  </si>
  <si>
    <t>Юр. адрес:ул. Тюляева, д. 4/2,  г. Краснодар, 350080
Физ. адрес: ул. Офицерская, д. 36,  г. Краснодар, 350020</t>
  </si>
  <si>
    <t>СРО-Э-132</t>
  </si>
  <si>
    <t>15.03.2012</t>
  </si>
  <si>
    <t>Некоммерческое партнерство «Приволжский Центр ЭнергоАудита» (НП «ПЦЭА»)</t>
  </si>
  <si>
    <t>Юр. адрес:Верхневолжская наб., д. 8/59, офис 208,  г. Нижний Новгород, 603005
Физ. адрес: Верхневолжская наб., д. 8/59, офис 208,  г. Нижний Новгород, 603005</t>
  </si>
  <si>
    <t>СРО-Э-133</t>
  </si>
  <si>
    <t>21.03.2012</t>
  </si>
  <si>
    <t>Саморегулируемая организация Некоммерческое партнерство «Межрегиональный союз энергоаудиторов «ИМПУЛЬС» (СРО НП «ИМПУЛЬС»)</t>
  </si>
  <si>
    <t>Юр. адрес:ул. Митинская, д. 55, корп. 1, офис 58,  г. Москва, 125310
Физ. адрес: ул. Митинская, д. 55, корп. 1, офис 58,  г. Москва, 125310</t>
  </si>
  <si>
    <t>СРО-Э-134</t>
  </si>
  <si>
    <t>21.03.2012 № 02-394</t>
  </si>
  <si>
    <t>30.03.2012</t>
  </si>
  <si>
    <t>Саморегулируемая организация Некоммерческое партнерство по содействию в реализации энергоэффективности и энергосервиса «Энергоаудит» (СРО НП 'Энергоаудит')</t>
  </si>
  <si>
    <t>Юр. адрес: ул. Волочаевская, д. 17А ,  г. Москва, 111033
Физ. адрес:  ул. Волочаевская, д. 17А ,  г. Москва, 111033</t>
  </si>
  <si>
    <t>СРО-Э-135</t>
  </si>
  <si>
    <t>06.04.2012</t>
  </si>
  <si>
    <t>Некоммерческое Партнерство «ЭнергоЭксперт» (СРО НП «ЭнергоЭксперт»)</t>
  </si>
  <si>
    <t>Юр. адрес:ул. Чайковского, д. 11,  г. Кострома, 156000
Физ. адрес: ул. Чайковского, д. 11,  г. Кострома, 156000</t>
  </si>
  <si>
    <t>СРО-Э-136</t>
  </si>
  <si>
    <t>Ассоциация Саморегулируемая организация  «МежРегионЭнергоАудит» (Ассоциация СРО «МРЭА»)</t>
  </si>
  <si>
    <t>Юр. адрес:ул. Рузовская, д. 21, лит. А, г. Санкт-Петербург, 190013
Физ. адрес: ул. Рузовская, д. 21, лит. А, г. Санкт-Петербург, 190013</t>
  </si>
  <si>
    <t>СРО-Э-137</t>
  </si>
  <si>
    <t>11.04.2012</t>
  </si>
  <si>
    <t>Некоммерческое партнерство "Саморегулируемая организация "ЭнергоЭффективность" (НП СРО «ЭЭ»)</t>
  </si>
  <si>
    <t>Юр. адрес:ул. 13-я  Гвардейская, д. 1 А,  г. Волгоград, 400005
Физ. адрес: ул. Тулака, д. 15, г. Волгоград, 400119</t>
  </si>
  <si>
    <t>СРО-Э-138</t>
  </si>
  <si>
    <t>20.04.2012</t>
  </si>
  <si>
    <t>СРО-Э-139</t>
  </si>
  <si>
    <t>20.04.2012 № 02-555</t>
  </si>
  <si>
    <t>25.05.2012</t>
  </si>
  <si>
    <t>Некоммерческое партнерство «Центр содействия энергоаудиту» (НП «Центр содействия энергоаудиту»)</t>
  </si>
  <si>
    <t>Юр. адрес:ул. Комбайнеров, д. 44, офис 1, г. Пермь, 614036
Физ. адрес: ул. Комбайнеров, д. 44, офис 1, г. Пермь, 614036</t>
  </si>
  <si>
    <t>СРО-Э-140</t>
  </si>
  <si>
    <t>20.07.2012</t>
  </si>
  <si>
    <t>Некоммерческое партнерство по содействию деятельности в сфере энергетики, в области энергосбережения и энергоэффективности «ЭнергоРесурс» (НП «ЭР»)</t>
  </si>
  <si>
    <t>Юр. адрес:ул. Новая Басманная, д. 23, стр. 1 А, г. Москва, 107078
Физ. адрес: ул. Новая Басманная, д. 23, стр. 1 А, г. Москва, 107078</t>
  </si>
  <si>
    <t>СРО-Э-141</t>
  </si>
  <si>
    <t>20.07.2012 № 02-1075  внесение в реестр 
 18.01.2018 Служебная записка № 04-13-вн от 17.01.2018 исключено из реестра на основании заявления саморегулируемой организации</t>
  </si>
  <si>
    <t>27.07.2012</t>
  </si>
  <si>
    <t>Ассоциация Саморегулируемая организация «Союз Энергоаудиторов Урала» (АСРО «СЭУ»)</t>
  </si>
  <si>
    <t>Юр. адрес: 614000, г. Пермь, ул. Монастырская, д. 14, офис 406
Физ. адрес: 614010, г. Пермь, ул. Героев Хасана, 7а, офис 140</t>
  </si>
  <si>
    <t>СРО-Э-142</t>
  </si>
  <si>
    <t>28.11.2012</t>
  </si>
  <si>
    <t>Некоммерческое партнерство «АстраханьЭнерго-Аудит» (НП "АстраханьЭнерго-Аудит")</t>
  </si>
  <si>
    <t>Юр. адрес:ул. Ленина/Кирова/Бабушкина, д. 20/29/17, кв. 9,  г. Астрахань, Астраханская обл., 414000
Физ. адрес: ул. Ленина/Кирова/Бабушкина, д. 20/29/17, кв. 9,  г. Астрахань, Астраханская обл., 414000</t>
  </si>
  <si>
    <t>СРО-Э-143</t>
  </si>
  <si>
    <t>Некоммерческое партнерство «ЭнергоАудитЭксперт» ( НП ЭнергоАудитЭксперт)</t>
  </si>
  <si>
    <t>Юр. адрес: ул. Пархоменко, д. 156, к. 1А, оф. 208-210, г. Уфа, Республика Башкортостан, 450006
Физ. адрес:  ул. Пархоменко, д. 156, к. 1А, оф. 208-210, г. Уфа, Республика Башкортостан, 450006</t>
  </si>
  <si>
    <t>СРО-Э-144</t>
  </si>
  <si>
    <t>Саморегулируемая организация Некоммерческое партнерство в сфере энергоаудита, энергосбережения и энергоэффективности "Межрегиональный энергоаудит и энергосервис" (СРО НП «МЭЭС»)</t>
  </si>
  <si>
    <t>Юр. адрес:ул. Алеутская, д. 11, офис 916, г. Владивосток, Приморский край, 690091
Физ. адрес: ул. Алеутская, д. 11, офис 916, г. Владивосток, Приморский край, 690091</t>
  </si>
  <si>
    <t>СРО-Э-145</t>
  </si>
  <si>
    <t>Некоммерческое партнерство по проведению энергетических обследований Саморегулируемая организация "ЭнергоСтандарт" (НП СРО «ЭнергоСтандарт»)</t>
  </si>
  <si>
    <t>Юр. адрес:ул. Майская, д. 29, г. Ижевск, Удмуртская республика, 426011
Физ. адрес: ул. Майская, д. 29, г. Ижевск, Удмуртская республика, 426011</t>
  </si>
  <si>
    <t>СРО-Э-146</t>
  </si>
  <si>
    <t>28.11.2012 № 02-1809</t>
  </si>
  <si>
    <t>СРО-Э-147</t>
  </si>
  <si>
    <t>11.12.2012</t>
  </si>
  <si>
    <t>Некоммерческое партнерство «ВОЛГА-КАМА-ЭНЕРГО» (СРО НП "ВОЛГА-КАМА-ЭНЕРГО" )</t>
  </si>
  <si>
    <t>Юр. адрес:ул. Хади Атласи, д. 9, г. Казань, Республика Татарстан, 420043
Физ. адрес: ул. Хади Атласи, д. 9, г. Казань, Республика Татарстан, 420043</t>
  </si>
  <si>
    <t>СРО-Э-148</t>
  </si>
  <si>
    <t>Некоммерческое партнерство «Каспийская ассоциация аудиторов, энергоаудиторских и экспертных организаций» (НП «КААЭиЭО»)</t>
  </si>
  <si>
    <t>Юр. адрес: Никольская/Ульяновых, д. 10/14, оф. 15, ул.,  Кировский район,, г. Астрахань, 414000
Физ. адрес: ул.  Никольская/Ульяновых, д. 10/14, оф. 15, Кировский район, г. Астрахань, 414000</t>
  </si>
  <si>
    <t>СРО-Э-149</t>
  </si>
  <si>
    <t>11.12.2012 № 02-1899</t>
  </si>
  <si>
    <t>Некоммерческое партнерство «Межрегиональный Альянс Энергоаудиторов» (НП «МАЭ»)</t>
  </si>
  <si>
    <t>Юр. адрес:Лукова пер., д. 4, оф. 8, г. Москва,  107045
Физ. адрес: Лукова пер., д. 4, оф. 8, г. Москва, 107045</t>
  </si>
  <si>
    <t>СРО-Э-150</t>
  </si>
  <si>
    <t>14.12.2012 № 02-1898</t>
  </si>
  <si>
    <t>02.04.2013</t>
  </si>
  <si>
    <t>Ассоциация Саморегулируемая организация "Межрегиональное содружество энергоаудиторов" (Ассоциация СРО «МСЭ»)</t>
  </si>
  <si>
    <t>СРО-Э-151</t>
  </si>
  <si>
    <t>12.04.2013</t>
  </si>
  <si>
    <t>Некоммерческое партнерство «Межрегиональное объединенное сообщество энергоаудиторов» (НП «Межрегиональное объединенное сообщество энергоаудиторов»)</t>
  </si>
  <si>
    <t>Юр. адрес:ул. Мясницкая, д.22, стр.1, г. Москва, 101000
Физ. адрес: ул. Мясницкая, д.22, стр.1, г. Москва, 101000</t>
  </si>
  <si>
    <t>СРО-Э-152</t>
  </si>
  <si>
    <t>29.04.2013</t>
  </si>
  <si>
    <t>Некоммерческое партнерство «Объединение энергосервисных предприятий»  (НП «ОЭСП» )</t>
  </si>
  <si>
    <t>СРО-Э-153</t>
  </si>
  <si>
    <t>13.05.2013 № 02-748</t>
  </si>
  <si>
    <t>28.05.2013</t>
  </si>
  <si>
    <t>Ассоциация Саморегулируемая организация "Энергоаудит-Эксперт" (Ассоциация СРО "Энергоаудит-Эксперт")</t>
  </si>
  <si>
    <t>СРО-Э-154</t>
  </si>
  <si>
    <t>27.05.2013 № 02-965</t>
  </si>
  <si>
    <t>10.06.2013</t>
  </si>
  <si>
    <t>Ассоциация энергоаудиторов "Международный альянс энергетических организаций" (АС "Международный альянс энергетических организаций")</t>
  </si>
  <si>
    <t>СРО-Э-155</t>
  </si>
  <si>
    <t>Некоммерческое Партнёрство Компаний энергетического комплекса "Синергия"    (НП Компаний энергетического комплекса "Синергия")</t>
  </si>
  <si>
    <t>Юр. адрес:ул. Фролова, д. 31, стр. 30,  г. Екатеринбург,  Свердловская область, 620028
Физ. адрес: ул. Фролова, д.31, офис 30,  г. Екатеринбург,  Свердловская область, 620028</t>
  </si>
  <si>
    <t>СРО-Э-156</t>
  </si>
  <si>
    <t>25.06.2013</t>
  </si>
  <si>
    <t>Некоммерческое партнерство «Энергоаудит Северного Кавказа» (СРО НП «Энергоаудит СК»)</t>
  </si>
  <si>
    <t>Юр. адрес:ул. Мира, д. 274, г. Ставрополь, 355004
Физ. адрес: ул. Мира, д. 274, г. Ставрополь, 355004</t>
  </si>
  <si>
    <t>СРО-Э-157</t>
  </si>
  <si>
    <t>10.08.2010 № 02-990 внесение в реестр 
 07.03.2017 04-126 от 03.03.2017 исключено из реестра на основании заявления саморегулируемой организации</t>
  </si>
  <si>
    <t>20.08.2010 № 02-1050 внесение в реестр 
 05.06.2017 МЭ-23625-27 от 31.05.2017 исключено из реестра на основании заявления саморегулируемой организации</t>
  </si>
  <si>
    <t>26.08.2010 № 02-1092 внесение в реестр 
 03.02.2015 15-158 исключено из реестра на основании заявления саморегулируемой организации</t>
  </si>
  <si>
    <t>02.09.2010 № 02-1135 внесение в реестр 
 23.01.2013 02-142 исключено из реестра на основании заявления саморегулируемой организации</t>
  </si>
  <si>
    <t>17.09.2010 № 02-1214 внесение в реестр 
 15.01.2015 15-10 исключено из реестра на основании заявления саморегулируемой организации</t>
  </si>
  <si>
    <t>04.10.2010 № 02-1294 внесение в реестр 
 18.03.2015 № 15-629 от 31.03.2015 г. исключено из реестра на основании заявления саморегулируемой организации</t>
  </si>
  <si>
    <t>08.10.2010 № 02-1319 внесение в реестр 
 23.10.2018 04-963-вх от 19.10.2018 исключено из реестра на основании заявления саморегулируемой организации</t>
  </si>
  <si>
    <t>20.10.2010 № 02-1381 внесение в реестр 
 31.03.2016 04-092-вх от 31.03.2016 исключено из реестра на основании заявления саморегулируемой организации</t>
  </si>
  <si>
    <t>15.11.2010 № 02-1511 внесение в реестр 
 07.10.2014 15-2430 исключено из реестра на основании заявления саморегулируемой организации</t>
  </si>
  <si>
    <t>16.12.2010 № 02-1722 внесение в реестр 
 21.12.2015 исх. № 15-2185 от 21.12.2015г. исключено из реестра на основании заявления саморегулируемой организации</t>
  </si>
  <si>
    <t>17.12.2010 № 02-1724 внесение в реестр 
 23.12.2014 15-3204 исключено из реестра на основании заявления саморегулируемой организации</t>
  </si>
  <si>
    <t>17.12.2010 № 02-1727 внесение в реестр 
 17.04.2014 №15-1244 исключено из реестра на основании заявления саморегулируемой организации</t>
  </si>
  <si>
    <t>14.01.2011 № 02-23 внесение в реестр 
 10.02.2016 исх. № 15-190 от 10.02.2016г. исключено из реестра на основании заявления саморегулируемой организации</t>
  </si>
  <si>
    <t>21.01.2011 № 02-59 внесение в реестр 
 13.05.2016 04-247 от 11.05.2016 исключено из реестра на основании заявления саморегулируемой организации</t>
  </si>
  <si>
    <t>21.01.2011 № 02-63 внесение в реестр 
 25.06.2018 МЭ-27820-27 от 22.06.2018 исключено из реестра на основании заявления саморегулируемой организации</t>
  </si>
  <si>
    <t>11.02.2011 № 02-210 внесение в реестр 
 16.02.2018 АН-6696-27 от 14.02.2018 исключено из реестра на основании заявления саморегулируемой организации</t>
  </si>
  <si>
    <t>15.02.2011 № 02-216 внесение в реестр 
 18.01.2018 Служебная записка № 04-13-вн от 17.01.2018 исключено из реестра на основании заявления саморегулируемой организации</t>
  </si>
  <si>
    <t>04.03.2011 № 02-313 внесение в реестр 
 30.01.2018 МЭ-3695-27 исключено из реестра на основании заявления саморегулируемой организации</t>
  </si>
  <si>
    <t>04.04.2011 № 02-453 внесение в реестр 
 26.02.2015 15-322 исключено из реестра на основании заявления саморегулируемой организации</t>
  </si>
  <si>
    <t>04.04.2011 № 02-454 внесение в реестр 
 07.10.2014 15-2429 исключено из реестра на основании заявления саморегулируемой организации</t>
  </si>
  <si>
    <t>22.04.2011 № 02-537 внесение в реестр 
 15.08.2018 № 04-695-вх от 15.08.2018 исключено из реестра на основании заявления саморегулируемой организации</t>
  </si>
  <si>
    <t>22.04.2011 № 02-535 внесение в реестр 
 05.02.2015 15-165 исключено из реестра на основании заявления саморегулируемой организации</t>
  </si>
  <si>
    <t>06.05.2011 № 02-577 внесение в реестр 
 18.01.2018 Служебная записка № 04-13-вн от 17.01.2018  исключено из реестра на основании заявления саморегулируемой организации</t>
  </si>
  <si>
    <t>12.05.2011 № 02-597 внесение в реестр 
 20.03.2015 № 15-607 от 27.03.2015 г. исключено из реестра на основании заявления саморегулируемой организации</t>
  </si>
  <si>
    <t>12.05.2011 № 02-599 внесение в реестр 
 26.02.2015 15-324 исключено из реестра на основании заявления саморегулируемой организации</t>
  </si>
  <si>
    <t>12.05.2011 № 02-600 внесение в реестр 
 29.06.2015 15-1237 исключено из реестра на основании заявления саморегулируемой организации</t>
  </si>
  <si>
    <t>25.05.2011 № 02-674 внесение в реестр 
 27.11.2015 исх. № 15-2000 от 27.11.2015г. исключено из реестра на основании заявления саморегулируемой организации</t>
  </si>
  <si>
    <t>31.05.2011 № 02-713 внесение в реестр 
 05.02.2015 15-164 исключено из реестра на основании заявления саморегулируемой организации</t>
  </si>
  <si>
    <t>15.06.2011 № 02-754 внесение в реестр 
 15.04.2014 №15-1242 исключено из реестра на основании заявления саморегулируемой организации</t>
  </si>
  <si>
    <t>15.06.2011 № 02-755 внесение в реестр 
 25.12.2014 15-3213 исключено из реестра на основании заявления саморегулируемой организации</t>
  </si>
  <si>
    <t>07.07.2011 № 02-856 внесение в реестр 
 30.05.2014 15-1426 исключено из реестра на основании заявления саморегулируемой организации</t>
  </si>
  <si>
    <t>03.08.2011 № 02-988 внесение в реестр 
 18.01.2018 Служебная записка № 04-13-вн от 17.01.2018 исключено из реестра на основании заявления саморегулируемой организации</t>
  </si>
  <si>
    <t>26.08.2011 № 02-1432 внесение в реестр 
 16.02.2015 15-214 исключено из реестра на основании заявления саморегулируемой организации</t>
  </si>
  <si>
    <t>30.08.2011 № 02-1447 внесение в реестр 
 12.11.2014 15-2847 исключено из реестра на основании заявления саморегулируемой организации</t>
  </si>
  <si>
    <t>12.10.2011 № 02-1696 внесение в реестр 
 03.03.2017 04-119 от 01.03.2017 исключено из реестра на основании заявления саморегулируемой организации</t>
  </si>
  <si>
    <t>14.10.2011 № 02-1704 внесение в реестр 
 23.12.2014 15-3203 исключено из реестра на основании заявления саморегулируемой организации</t>
  </si>
  <si>
    <t>14.10.2011 № 02-1705 внесение в реестр 
 18.01.2018 Служебная записка № 04-13-вн от 17.01.2018 исключено из реестра на основании заявления саморегулируемой организации</t>
  </si>
  <si>
    <t>14.10.2011 № 02-1706 внесение в реестр 
 04.03.2015 15-356 исключено из реестра на основании заявления саморегулируемой организации</t>
  </si>
  <si>
    <t>11.11.2011 № 02-1837 внесение в реестр 
 12.11.2014 15-2848 исключено из реестра на основании заявления саморегулируемой организации</t>
  </si>
  <si>
    <t>15.12.2011 № 02-2065 внесение в реестр 
 25.07.2014 15-1608 исключено из реестра на основании заявления саморегулируемой организации</t>
  </si>
  <si>
    <t>15.12.2011 № 02-2066 внесение в реестр 
 13.10.2014 15--2614 исключено из реестра на основании заявления саморегулируемой организации</t>
  </si>
  <si>
    <t>15.12.2011 № 02-2067 внесение в реестр 
 16.03.2016 15-308/15 от 16.03.16, заявление СРО № МЭ-9120-27 от 14.03.16 исключено из реестра на основании заявления саморегулируемой организации</t>
  </si>
  <si>
    <t>24.01.2012 № 02-81 внесение в реестр 
 26.06.2015 15-1233 исключено из реестра на основании заявления саморегулируемой организации</t>
  </si>
  <si>
    <t>25.01.2012 № 02-88 внесение в реестр 
 23.09.2014 15 - 2407 исключено из реестра на основании заявления саморегулируемой организации</t>
  </si>
  <si>
    <t>27.01.2012 № 02-111 внесение в реестр 
 19.02.2015 15-226 исключено из реестра на основании заявления саморегулируемой организации</t>
  </si>
  <si>
    <t>30.01.2012 № 02-116 внесение в реестр 
 02.07.2014 15-1542 исключено из реестра на основании заявления саморегулируемой организации</t>
  </si>
  <si>
    <t>22.02.2012 № 02-238 внесение в реестр 
 18.01.2018 Служебная записка № 04-13-вн от 17.01.2018 исключено из реестра на основании заявления саморегулируемой организации</t>
  </si>
  <si>
    <t>02.03.2012 № 02-279 внесение в реестр 
 23.03.2015 15-543 исключено из реестра на основании заявления саморегулируемой организации</t>
  </si>
  <si>
    <t>15.03.2012 № 02-347 внесение в реестр 
 18.01.2018 Служебная записка № 04-13-вн от 17.01.2018 исключено из реестра на основании заявления саморегулируемой организации</t>
  </si>
  <si>
    <t>30.03.2012 № 02-425 внесение в реестр 
 16.01.2017 № МЭ-946-27 от 12.01.2017 исключено из реестра на основании заявления саморегулируемой организации</t>
  </si>
  <si>
    <t>25.05.2012 № 02-787 внесение в реестр 
 18.01.2018 Служебная записка № 04-13-вн от 17.01.2018 исключено из реестра на основании заявления саморегулируемой организации</t>
  </si>
  <si>
    <t>28.11.2012 № 02-1806 внесение в реестр 
 13.05.2014 Письмо №15-1344 от 13.05.2014 г. исключено из реестра на основании заявления саморегулируемой организации</t>
  </si>
  <si>
    <t>28.11.2012 № 02-1807 внесение в реестр 
 18.01.2018 Служебная записка № 04-13-вн от 17.01.2018 исключено из реестра на основании заявления саморегулируемой организации</t>
  </si>
  <si>
    <t>12.12.2012 № 02-1879 внесение в реестр 
 18.11.2016 04-916 от 18.11.2016 исключено из реестра на основании заявления саморегулируемой организации</t>
  </si>
  <si>
    <t>19.04.2013 № 02-478 внесение в реестр 
 20.08.2015 исх. № 15-1506 от 20.08.2015г. исключено из реестра на основании заявления саморегулируемой организации</t>
  </si>
  <si>
    <t>27.06.2013 № 02-1314 внесение в реестр 
 19.01.2015 15-21 исключено из реестра на основании заявления саморегулируемой организации</t>
  </si>
  <si>
    <t>06.04.2012 № 02-465 внесение в реестр 
 06.08.2019 исх. № 25/19 от 15 июля 2019 исключено из реестра на основании заявления саморегулируемой организации</t>
  </si>
  <si>
    <t>15.03.2011 № 02-357 внесение в реестр 
 04.07.2019 Выписка из протокола от 06.06.2019 (вх. письмо в МЭР 81679 от 04.07.2019) исключено из реестра на основании заявления саморегулируемой организации</t>
  </si>
  <si>
    <t>25.04.2011 № 02-539, исключено в связи с ликвидацией Юридического лица</t>
  </si>
  <si>
    <t>06.05.2011 № 02-576, исключено в связи с ликвидацией Юридического лица</t>
  </si>
  <si>
    <t>06.07.2011 № 02-843, исключено в связи с ликвидацией Юридического лица</t>
  </si>
  <si>
    <t>03.08.2011 № 02-989, исключено в связи с ликвидацией Юридического лица</t>
  </si>
  <si>
    <t>12.10.2011 № 02-1693, исключено в связи с ликвидацией Юридического лица</t>
  </si>
  <si>
    <t>14.10.2011 № 02-1703, исключено в связи с ликвидацией Юридического лица</t>
  </si>
  <si>
    <t>11.04.2012 № 02-494, исключено в связи с ликвидацией Юридического лица</t>
  </si>
  <si>
    <t>11.06.2013 № 02-1089, исключено в связи с ликвидацией Юридического лица</t>
  </si>
  <si>
    <t>17.11.2010 № 02-1521, исключено в связи с ликвидацией Юридического лица</t>
  </si>
  <si>
    <t>01.12.2011 № 02-1965, исключено в связи с ликвидацией Юридического лица</t>
  </si>
  <si>
    <t>Юр. адрес: ул. Гиляровского,   д. 51, г. Москва, 129110
Физ. адрес: ул. Гиляровского,   д. 51, г. Москва, 129110</t>
  </si>
  <si>
    <t>Юр. адрес: ул. Вятская, д. 49, стр. 2, г. Москва, 127015
Физ. адрес: ул. Вятская, д. 49, стр. 2, г. Москва, 127015</t>
  </si>
  <si>
    <t>Юр. адрес: ул. Лесная, д. 43, офис 219, г. Москва, 127055
Физ. адрес: ул. Лесная, д. 43, офис 219, г. Москва, 127055</t>
  </si>
  <si>
    <t>Юр. адрес: 3-й Верхний пер., д. 3, корп. 1, лит. Р, офис 32, г. Санкт-Петербург, 194292
Физ. адрес: Московский проспект, д. 75, Лит. А, пом. 46-Н, г. Санкт-Петербург, 196084</t>
  </si>
  <si>
    <t>Юр. адрес: ул. Щепкина, д. 28, г. Москва, 129090
Физ. адрес: Колокольников пер., д.2/6, стр.1., г. Москва, 107045</t>
  </si>
  <si>
    <t>Юр. адрес: 141069  Московская область,  г. Королев, Первомайский мкр-н, ул. Советская, дом 2, стр.1, пом.79
Физ. адрес: 105062, г. Москва, Фурманный переулок, д. 9/12</t>
  </si>
  <si>
    <t>Юр. адрес: ул. Николая Ершова, д. 29, корп. А, г. Казань, Республика Татарстан, 420061
Физ. адрес: ул. Николая Ершова, д. 29, корп. А, г. Казань, Республика Татарстан, 420061</t>
  </si>
  <si>
    <t>Юр. адрес: Каширское шоссе, д. 22, корп. 3, г. Москва, 115201
Физ. адрес: Каширское шоссе, д. 22, корп. 3, г. Москва, 115201</t>
  </si>
  <si>
    <t>Юр. адрес: 5-ая ул. Ямского поля, д. 7 корп. 2, г. Москва, 125040
Физ. адрес: Электродная ул., д. 2, строение 28, г. Москва, 111524</t>
  </si>
  <si>
    <t>Юр. адрес: ул. Козлова, д. 28, г. Пятигорск, Ставропольский край, 357500
Физ. адрес: ул. Козлова, д. 28, г. Пятигорск, Ставропольский край, 357500</t>
  </si>
  <si>
    <t>Юр. адрес: Колокольников пер., д. 9/10, стр. 5, г. Москва, 107045
Физ. адрес: площадь Журавлева, д. 2, стр. 2, офис 430, г. Москва, 107023</t>
  </si>
  <si>
    <t>Юр. адрес: ул. Ткацкая, д. 1,  г. Москва, 105318
Физ. адрес: ул. Ткацкая, д. 1,  г. Москва, 105318</t>
  </si>
  <si>
    <t>Юр. адрес: проспект Фрунзе, д. 115, офис 317, г. Томск, 634021
Физ. адрес: проспект Фрунзе, д. 115, офис 317, г. Томск, 634021</t>
  </si>
  <si>
    <t>Юр. адрес: ул. Мичурина, д. 239, г. Екатеринбург, Свердловская обл., 620100
Физ. адрес: ул. Мичурина, д. 239, г. Екатеринбург, Свердловская обл., 620100</t>
  </si>
  <si>
    <t>Юр. адрес: Холодильный переулок ул., д. 3, г. Москва, 115191 
Физ. адрес: Холодильный переулок ул., д. 3, офис 315, г. Москва, 115191</t>
  </si>
  <si>
    <t>Юр. адрес: Большой Сампсониевский пр-т., д. 60, лит. А, пом. 2Н, г. Санкт-Петербург, 194044
Физ. адрес: Большой Сампсониевский пр-т., д. 60, лит. А, пом. 2Н, г. Санкт-Петербург, 194044</t>
  </si>
  <si>
    <t>05.10.2010 № 02-1297 находится в стадии ликвидации</t>
  </si>
  <si>
    <t>Юр. адрес: пр. Мира, д. 11, корп. 6, оф. 243, г. Омск, 644050
Физ. адрес: пр. Мира, д. 11, корп. 6, оф. 243, г. Омск, 644050</t>
  </si>
  <si>
    <t>Юр. адрес: ул. Калинина, д. 84, кв. 10, г. Владивосток, Приморский край, 690012
Физ. адрес: ул. Калинина, д. 84, кв. 10, г. Владивосток, Приморский край, 690012</t>
  </si>
  <si>
    <t>Юр. адрес: ул. Сергия Радонежского, д. 2, г. Москва, 105120
Физ. адрес: ул. Международная, д. 11, г. Москва, 109544</t>
  </si>
  <si>
    <t>Юр. адрес: ул. Сердобольская, д. 65, лит. А, г. Санкт-Петербург, 197342
Физ. адрес: ул. Сердобольская, д. 65, лит. А, г. Санкт-Петербург, 197342</t>
  </si>
  <si>
    <t>Юр. адрес: ул. Рихарда Зорге, д. 9, офис 708,  г. Уфа,  Республика Башкортостан, 450059
Физ. адрес: ул. Рихарда Зорге, д. 9, офис 708,  г. Уфа,  Республика Башкортостан, 450059</t>
  </si>
  <si>
    <t>Юр. адрес: пер. Декабристов, д. 20, лит. А,  г. Санкт-Петербург, 199155
Физ. адрес: ул. Уральская, д. 19, корп. 10,  г. Санкт-Петербург, 199155</t>
  </si>
  <si>
    <t>Юр. адрес: 443041, г. Самара, ул. Ленинская, д.168, оф.550
Физ. адрес: 443041, г. Самара, ул. Ленинская, д.168, оф.550</t>
  </si>
  <si>
    <t>Юр. адрес: ул. Генерала Лизюкова, д. 78, г. Воронеж, 394088
Физ. адрес: ул. Генерала Лизюкова, д. 78, г. Воронеж, 394088</t>
  </si>
  <si>
    <t>Юр. адрес: ул.Федерации 4 А, г. Ульяновск, 432071
Физ. адрес: ул.Федерации 4 А, г. Ульяновск, 432071</t>
  </si>
  <si>
    <t xml:space="preserve">Юр. адрес: ул. Сормовская, 204/6, г. Краснодар, Краснодарский край, 350088
Физ. адрес: ул. Сормовская, 204/6, г. Краснодар, Краснодарский край, 350088 </t>
  </si>
  <si>
    <t>Юр. адрес: ул. им. Чернышевского Н.Г., д. 100, офис 407, г. Саратов, 410056
Физ. адрес: ул. Шелковичная, 186 корпус 1, офис 525, г. Саратов, 410071</t>
  </si>
  <si>
    <t>Юр. адрес: ул. Потанинская, д. 4, офис 45,  г. Новосибирск, 630099
Физ. адрес: ул. Потанинская, д. 4, офис 45,  г. Новосибирск, 630099</t>
  </si>
  <si>
    <t>Юр. адрес: г. Москва, пр. Фрезер, д.2
Физ. адрес: Рижская площадь, д. 3,  г. Москва, 107996</t>
  </si>
  <si>
    <t>Юр. адрес: ул. Маршала Жукова, д. 74, корп. 2,  г. Омск, 644010
Физ. адрес: ул. Маршала Жукова, д. 74, корп. 2,  г. Омск, 644010</t>
  </si>
  <si>
    <t>Юр. адрес: ул. Братьев Кушховых, д. 149,  г. Нальчик, Кабардино-Балкарская Республика, 360000
Физ. адрес: а/я 345,  г. Москва, 115230</t>
  </si>
  <si>
    <t>Юр. адрес: Кронштадтский бульвар, д. 7А, стр. 1, г. Москва, 125212
Физ. адрес: Кронштадтский бульвар, д. 7А, стр. 1, г. Москва, 125212</t>
  </si>
  <si>
    <t>Юр. адрес: ул. Профсоюзная, д. 84/32, к. 1, помещ. IX, ком. 8,  вн.тер.г. муниципальный оркуг Коньково, Москва, 117485.
Физ. адрес: ул. Профсоюзная, д. 84/32, к. 1, помещ. IX, ком. 8,  вн.тер.г. муниципальный оркуг Коньково, Москва, 117485.</t>
  </si>
  <si>
    <t>Юр. адрес: ул. Исполкомовская, д. 5, лит. А, пом. 13-Н, г. Санкт-Петербург, 193167
Физ. адрес: ул. Исполкомовская, д. 5, лит. А, пом. 13-Н, г. Санкт-Петербург, 193167</t>
  </si>
  <si>
    <t>Юр. адрес: ул. Торжковская, д. 5,  г. Санкт-Петербург, 197342
Физ. адрес: ул. Торжковская, д. 5,  г. Санкт-Петербург, 197342</t>
  </si>
  <si>
    <t>Юр. адрес: Литейный пр., д. 28, лит. А, помещение 5Н, 25Н,  г. Санкт-Петербург, 191028
Физ. адрес: Шпалерная, д. 52,  офис 245, г. Санкт-Петербург, 191015</t>
  </si>
  <si>
    <t>Юр. адрес: Подольское шоссе, д. 8, корп. 5,  г. Москва, 115093
Физ. адрес: Подольское шоссе, д. 8, корп. 5,  г. Москва, 115093</t>
  </si>
  <si>
    <t>Юр. адрес: ул. Некрасова, д. 39 Б, офис 3, г. Ярославль, 150040
Физ. адрес: ул. Некрасова, д. 39 Б, офис 3, г. Ярославль, 150040</t>
  </si>
  <si>
    <t xml:space="preserve">Юр. адрес: Дербеневская наб., д. 11,  г. Москва, 115114
Физ. адрес: 123056, Москва ,Электрический пер. д.8 стр 5 этаж 5 </t>
  </si>
  <si>
    <t>Юр. адрес: ул. Свободы, д. 75, кв. 13, г. Воронеж, 394030
Физ. адрес: ул. Свободы, д. 75, кв. 13, г. Воронеж, 394030</t>
  </si>
  <si>
    <t>Юр. адрес: ул. Урицкого, д. 125, пом. 161, г. Красноярск, 660017
Физ. адрес: а/я 358, г.Красноярск, 660017</t>
  </si>
  <si>
    <t>Юр. адрес: ул. Журналистов, д. 62,   г. Казань,  Республика Татарстан, 420088
Физ. адрес: ул. Николая Столбова, д.2, офис 504,   г. Казань,  Республика Татарстан, 420021</t>
  </si>
  <si>
    <t>Юр. адрес: Строительный проезд, д. 7 А,  г. Москва, 125362
Физ. адрес: Строительный проезд, д. 7 А,  г. Москва, 125362</t>
  </si>
  <si>
    <t>Юр. адрес: ул. Садовники, д. 2,  г. Москва, 115487
Физ. адрес: ул. Садовники, д. 2,  г. Москва, 115487</t>
  </si>
  <si>
    <t>Юр. адрес: ул. Большая Ордынка, д. 59, стр. 2,  г. Москва, 115184
Физ. адрес: ул. Большая Ордынка, д. 59, стр. 2,  г. Москва, 115184</t>
  </si>
  <si>
    <t>Юр. адрес: 1-й Красносельский переулок, д. 3, подвал 1, помещение 1, комната 16,  г. Москва, 107140
Физ. адрес: ул. Долгоруковская, д. 23, оф. 403,  г. Москва, 127006</t>
  </si>
  <si>
    <t>Юр. адрес: Пуговишников пер., д. 11, г. Москва, 119021
Физ. адрес: Пуговишников пер., д. 11, г. Москва, 119021</t>
  </si>
  <si>
    <t>Юр. адрес: ул. Фрунзе, д. 4, г. Новосибирск,  630091
Физ. адрес: ул. Фрунзе, д 4, офис 511, г. Новосибирск, 630091</t>
  </si>
  <si>
    <t>Юр. адрес: пер. Калужский, д. 3, литера А, г. Санкт-Петербург, 191015
Физ. адрес: пер. Калужский, д. 3, литера А, г. Санкт-Петербург, 191015</t>
  </si>
  <si>
    <t>Юр. адрес: 3-й Рабфаковский пер., д. 5, корп. 4, лит. А, г. Санкт-Петербург, 192012
Физ. адрес: 3-й Рабфаковский пер., д. 5, корп. 4, лит. А, г. Санкт-Петербург, 192012</t>
  </si>
  <si>
    <t>Юр. адрес: ул. Чкалова, д. 44,  г. Самара, 443001
Физ. адрес: 443079, г. Самара, пр. Митерева, д.9, лит.1 новый адрес 445032, Самарская область, г. Тольятти, проспект Московский, д. 4Г</t>
  </si>
  <si>
    <t>Юр. адрес: ул. Окружная, д. 5, пос. Васильково, Гурьевский район, Калининградская обл., 238310
Физ. адрес: ул. Окружная, д. 5, пос. Васильково, Гурьевский район, Калининградская обл., 238310</t>
  </si>
  <si>
    <t>Юр. адрес: ул. Дзержинского, д. 65, оф. 501, г. Хабаровск, 680000
Физ. адрес: ул. Дзержинского, д. 65, оф. 501, г. Хабаровск, 680000</t>
  </si>
  <si>
    <t>Юр. адрес: ул. Солянка, д.2/6, стр.1, г. Москва, 109240
Физ. адрес: Малый Ивановский пер., д.7-9, стр.1, Бизнес Центр "Ноев Ковчег", г. Москва, 109028</t>
  </si>
  <si>
    <t>Юр. адрес: ул. Тулака, д. 1А,  г. Волгоград, 400119
Физ. адрес: ул. Тулака, д. 1А,  г. Волгоград, 400119</t>
  </si>
  <si>
    <t>Юр. адрес: ул. Монастырская, д. 27,  г. Пермь, 614000
Физ. адрес: ул. Монастырская, д. 27, г. Пермь, 614000</t>
  </si>
  <si>
    <t>Юр. адрес: 344006, г. Ростов-на-Дону, пр. Ворошиловский, 2/2, оф. 916
Физ. адрес: 344006, г. Ростов-на-Дону, пр. Ворошиловский, 2/2, оф. 916</t>
  </si>
  <si>
    <t>Юр. адрес: Адмиралтейская наб., д. 10, литера А, пом. 1-Н,  г. Санкт-Петербург, 190000
Физ. адрес: Адмиралтейская наб., д. 10, литера А, пом. 1-Н,  г. Санкт-Петербург, 190000</t>
  </si>
  <si>
    <t>Юр. адрес: ул. Трифоновская,  д. 26,  г. Москва, 129272
Физ. адрес: ул. Малая Тульская, д.55, г. Москва, 115191</t>
  </si>
  <si>
    <t>Юр. адрес: ул. Глинки, д. 16/8, офис 8,  г. Пушкин,  г. Санкт-Петербург, 196601
Физ. адрес: ул. Глинки, д. 16/8, офис 8,  г. Пушкин,  г. Санкт-Петербург, 196601</t>
  </si>
  <si>
    <t>Саморегулируемая организация Ассоциация участников содействия энергетического обследования "Кедр-Энерго"  (СРО НП «Кедр-Энерго»)</t>
  </si>
  <si>
    <t>Юр. адрес: шоссе Энтузиастов, д. 7, Западная промзона, г. Балашиха, Московская обл., 143912
Физ. адрес: Волгоградский проспект, д. 1, г. Москва, 109316 новый адрес: 107497, г. Москва, ул. Иркутская, д. 11, к. 1, офис 246</t>
  </si>
  <si>
    <t>Юр. адрес: ул. Ивана Бабушкина, д. 13, корп 1, комн. 5,  г. Москва, 117292
Физ. адрес: ул. Новая Басманная, д. 23Б, стр. 20, г. Москва, 107078 новый адрес: 107392, г. Москва, ул. Халтуринская 6А, мансарда помещение IV , кв. 25</t>
  </si>
  <si>
    <t>Юр. адрес: ул. Тополиная, д. 9А , офис 8, г. Тольятти, Самарская обл., 445047
Физ. адрес: ул. Тополиная, д. 9А , офис 8, г. Тольятти, Самарская обл., 445047, новый адрес: 445045, Самарская область, г. Тольятти, ул. Ярославская, д. 8, офис 409</t>
  </si>
  <si>
    <t>Юр. адрес: 603000, г. Нижний Новгород, ул. Костина, д. 3, пом. П13
Физ. адрес: 603000, г. Нижний Новгород, ул. Костина, д. 3, пом. П13</t>
  </si>
  <si>
    <t xml:space="preserve">20.07.2012 № 02-1076  </t>
  </si>
  <si>
    <t>Некоммерческое партнерство «Национальное объединение энергоаудиторских компаний» (НП «Национальное объединение энергоаудиторских компаний») новое наименование организации: Ассоциация строителей, проектировщиков, энергоаудиторов "Цифровой инжиниринг"</t>
  </si>
  <si>
    <t>Юр. адрес:ул. Ботаническая, д. 14, офис 21, г. Москва, 127276
Физ. адрес: ул. Ботаническая, д. 14, офис 21, г. Москва, 127276, новый адрес: 119071, г. Москва, 2-й Донской проезд, д. 10, стр. 2, пом. 1, этаж 3, комната 7</t>
  </si>
  <si>
    <t>Юр. адрес: ул. Седова, дом 11, литер А, офис 647 г. Санкт-Петербург, 192019
Физ. адрес: ул. Седова, дом 11, литер А, офис 647 г. Санкт-Петербург, 192019</t>
  </si>
  <si>
    <t>Юр. адрес: Можайское шоссе, д. 29, пом. VI,  г. Москва,  121471
Физ. адрес: Можайское шоссе, д. 29, пом. VI,  г. Москва,  121471</t>
  </si>
  <si>
    <t>Юр. адрес: ул. Красноказарменная, д. 17, стр. 8,  г. Москва, 111250
Физ. адрес: ул. Красноказарменная, д. 14, г. Москва, 111250</t>
  </si>
  <si>
    <t>Юр. адрес: ул. Запорожская, д. 27, корпус 2, литер А, пом. 2С, г. Санкт-Петербург, 192012
Физ. адрес:  Ленинский проспект, дом ½, корпус 1, офис 703, г. Москва, 119049</t>
  </si>
  <si>
    <t>Некоммерческое Партнерство - Саморегулируемая Организация "Гильдия Энергоаудиторов"  (НП СРО «Гильдия Энергоаудиторов»); новое наименование организации: Ассоциация - Саморегулируемая Организация "Гильдия Энергоаудиторов"  (Ассоциация - СРО «Гильдия Энергоаудиторов»)</t>
  </si>
  <si>
    <t>Саморегулируемая организация Ассоциация энергоаудиторов «Контроль Энергоэффективности» (СРО АЭ «КЭ»); новое наименование организации: Ассоциация энергоаудиторов и теплоэнергетических компаний "Национальное объединение теплоэнергетического комплекса" (АЭТК "НОТЭК")</t>
  </si>
  <si>
    <t>Юр. адрес: ул. Большая Семёновская, д. 45, пом / ком 30 / 1, г. Москва, 107023
Физ. адрес: ул. Маленковская, д. 32, стр. 3, г. Москва,  107113</t>
  </si>
  <si>
    <t>16.12.2010 № 02-1720 внесение в реестр
06.04.2022 № 120/171 исключено из реестра на основании заявления саморегулируемой организации</t>
  </si>
  <si>
    <t>Некоммерческое партнерство «Межрегиональное объединение организаций энергетического обследования транспортного комплекса «СоюзДорЭнерго» (НП «СоюзДорЭнерго»); новое наименование организации: Союз «Межрегиональное объединение организаций энергетического обследования транспортного комплекса «СоюзДорЭнерго» («СоюзДорЭнерго»)</t>
  </si>
  <si>
    <t>11.06.2013 № 02-1088
25.11.2022 № 121/13-РЭО исключено из реестра на основании заявления саморегулируемой организации</t>
  </si>
  <si>
    <t>1.1) Размер взноса в компенсационный фонд для ЮЛ = 3 тыс. руб.
1.2) Размер взноса в компенсационный фонд для ИП = 3 тыс. руб.
1.3) Размер взноса в компенсационный фонд для ФЛ = 3 тыс. руб.</t>
  </si>
  <si>
    <t>1.1) Размер взноса в компенсационный фонд для ЮЛ = 5 тыс. руб.
1.2) Размер взноса в компенсационный фонд для ИП = 5 тыс. руб.
1.3) Размер взноса в компенсационный фонд для ФЛ = 5 тыс. руб.</t>
  </si>
  <si>
    <t>1.1) Размер взноса в компенсационный фонд для ЮЛ = 12 тыс. руб.
1.2) Размер взноса в компенсационный фонд для ИП = 6 тыс. руб.</t>
  </si>
  <si>
    <t>1.1) Размер взноса в компенсационный фонд для ЮЛ = 3 тыс. руб.
1.2) Размер взноса в компенсационный фонд для ФЛ = 3 тыс. руб.
1.3) Размер взноса в компенсационный фонд для прочих = 3 тыс. руб.</t>
  </si>
  <si>
    <t>1.1) Размер взноса в компенсационный фонд для ЮЛ = 10 тыс. руб.
1.2) Размер взноса в компенсационный фонд для ИП = 10 тыс. руб.
1.3) Размер взноса в компенсационный фонд для ФЛ = 10 тыс. руб.</t>
  </si>
  <si>
    <t>1.1) Размер взноса в компенсационный фонд для ЮЛ = 10 тыс. руб.
1.2) Размер взноса в компенсационный фонд для ИП = 10 тыс. руб.
1.3) Размер взноса в компенсационный фонд для ФЛ = 10 тыс. руб.
1.4) Размер взноса в компенсационный фонд для прочих = 10 тыс. руб.</t>
  </si>
  <si>
    <t>1.1) Размер взноса в компенсационный фонд для ЮЛ = 20 тыс. руб.
1.2) Размер взноса в компенсационный фонд для ФЛ = 10 тыс. руб.</t>
  </si>
  <si>
    <t>1.1) Размер взноса в компенсационный фонд для ЮЛ = 6 тыс. руб.
1.2) Размер взноса в компенсационный фонд для ИП = 1 тыс. руб.</t>
  </si>
  <si>
    <t>1.1) Размер взноса в компенсационный фонд для ЮЛ = 12 тыс. руб.
1.2) Размер взноса в компенсационный фонд для ИП = 12 тыс. руб.
1.3) Размер взноса в компенсационный фонд для ФЛ = 12 тыс. руб.</t>
  </si>
  <si>
    <t>1.1) Размер взноса в компенсационный фонд для ЮЛ = 10 тыс. руб.
1.2) Размер взноса в компенсационный фонд для ФЛ = 4 тыс. руб.</t>
  </si>
  <si>
    <t>1.1) Размер взноса в компенсационный фонд для ЮЛ = 15 тыс. руб.
1.2) Размер взноса в компенсационный фонд для ИП = 15 тыс. руб.
1.3) Размер взноса в компенсационный фонд для прочих = 15 тыс. руб.</t>
  </si>
  <si>
    <t>1.1) Размер взноса в компенсационный фонд для ЮЛ = 15 тыс. руб.
1.2) Размер взноса в компенсационный фонд для ИП = 15 тыс. руб.
1.3) Размер взноса в компенсационный фонд для ФЛ = 15 тыс. руб.</t>
  </si>
  <si>
    <t>1.1) Размер взноса в компенсационный фонд для ЮЛ = 3 тыс. руб.
1.2) Размер взноса в компенсационный фонд для ИП = 3 тыс. руб.
1.3) Размер взноса в компенсационный фонд для ФЛ = 3 тыс. руб.
1.4) Размер взноса в компенсационный фонд для прочих = 3 тыс. руб.
2.1) Размер страховой суммы по договору страхования ответственности каждого члена = 300 тыс. руб.</t>
  </si>
  <si>
    <t>1.1) Размер взноса в компенсационный фонд для ЮЛ = 4 тыс. руб.
1.2) Размер взноса в компенсационный фонд для ИП = 4 тыс. руб.
1.3) Размер взноса в компенсационный фонд для ФЛ = 4 тыс. руб.</t>
  </si>
  <si>
    <t>1.1) Размер взноса в компенсационный фонд для ЮЛ = 3 тыс. руб.
1.2) Размер взноса в компенсационный фонд для ИП = 3 тыс. руб.
1.3) Размер взноса в компенсационный фонд для ФЛ = 3 тыс. руб.
1.4) Размер взноса в компенсационный фонд для прочих = 3 тыс. руб.</t>
  </si>
  <si>
    <t>1.1) Размер взноса в компенсационный фонд для ЮЛ = 85 тыс. руб.
1.2) Размер взноса в компенсационный фонд для ИП = 50 тыс. руб.
1.3) Размер взноса в компенсационный фонд для ФЛ = 5 тыс. руб.</t>
  </si>
  <si>
    <t>1.1) Размер взноса в компенсационный фонд для ЮЛ = 5 тыс. руб.
1.2) Размер взноса в компенсационный фонд для ИП = 5 тыс. руб.
1.3) Размер взноса в компенсационный фонд для ФЛ = 3 тыс. руб.</t>
  </si>
  <si>
    <t>1.1) Размер взноса в компенсационный фонд для ЮЛ = 3 тыс. руб.
1.2) Размер взноса в компенсационный фонд для ИП = 1 тыс. руб.
1.3) Размер взноса в компенсационный фонд для ФЛ = 1 тыс. руб.</t>
  </si>
  <si>
    <t>1.1) Размер взноса в компенсационный фонд для ЮЛ = 1 тыс. руб.
1.2) Размер взноса в компенсационный фонд для ИП = 1 тыс. руб.
1.3) Размер взноса в компенсационный фонд для ФЛ = 1 тыс. руб.</t>
  </si>
  <si>
    <t>1.1) Размер взноса в компенсационный фонд для ЮЛ = 3 тыс. руб.
1.2) Размер взноса в компенсационный фонд для ИП = 3 тыс. руб.
1.3) Размер взноса в компенсационный фонд для ФЛ = 3 тыс. руб.
1.4) Размер взноса в компенсационный фонд для прочих = 3 тыс. руб.
2.1) Размер страховой суммы по договору страхования ответственности каждого члена = 15 тыс. руб.</t>
  </si>
  <si>
    <t>1.1) Размер взноса в компенсационный фонд для ЮЛ = 12 тыс. руб.
1.2) Размер взноса в компенсационный фонд для ФЛ = 3 тыс. руб.</t>
  </si>
  <si>
    <t>1.1) Размер взноса в компенсационный фонд для ЮЛ = 30 тыс. руб.
1.2) Размер взноса в компенсационный фонд для ИП = 30 тыс. руб.
1.3) Размер взноса в компенсационный фонд для ФЛ = 30 тыс. руб.</t>
  </si>
  <si>
    <t>1.1) Размер взноса в компенсационный фонд для ЮЛ = 5 тыс. руб.
1.2) Размер взноса в компенсационный фонд для ИП = 5 тыс. руб.
1.3) Размер взноса в компенсационный фонд для ФЛ = 5 тыс. руб.
1.4) Размер взноса в компенсационный фонд для прочих = 5 тыс. руб.</t>
  </si>
  <si>
    <t>1.1) Размер взноса в компенсационный фонд для ЮЛ = 1 тыс. руб.
1.2) Размер взноса в компенсационный фонд для ИП = 1 тыс. руб.
1.3) Размер взноса в компенсационный фонд для ФЛ = 1 тыс. руб.
1.4) Размер взноса в компенсационный фонд для прочих = 1 тыс. руб.</t>
  </si>
  <si>
    <t>1.1) Размер взноса в компенсационный фонд для ЮЛ = 15 тыс. руб.</t>
  </si>
  <si>
    <t>1.1) Размер взноса в компенсационный фонд для ЮЛ = 15 тыс. руб.
1.2) Размер взноса в компенсационный фонд для ИП = 7 тыс. руб.
1.3) Размер взноса в компенсационный фонд для ФЛ = 7 тыс. руб.</t>
  </si>
  <si>
    <t>1.1) Размер взноса в компенсационный фонд для ЮЛ = 18 тыс. руб.
1.2) Размер взноса в компенсационный фонд для ИП = 18 тыс. руб.
1.3) Размер взноса в компенсационный фонд для ФЛ = 18 тыс. руб.</t>
  </si>
  <si>
    <t>1.1) Размер взноса в компенсационный фонд для ЮЛ = 5 тыс. руб.
1.2) Размер взноса в компенсационный фонд для ИП = 3 тыс. руб.
1.3) Размер взноса в компенсационный фонд для ФЛ = 3 тыс. руб.</t>
  </si>
  <si>
    <t>1.1) Размер взноса в компенсационный фонд для ЮЛ = 10 тыс. руб.
1.2) Размер взноса в компенсационный фонд для ИП = 10 тыс. руб.</t>
  </si>
  <si>
    <t>1.1) Размер взноса в компенсационный фонд для ЮЛ = 3 тыс. руб.
1.2) Размер взноса в компенсационный фонд для ИП = 3 тыс. руб.
1.3) Размер взноса в компенсационный фонд для ФЛ = 2 тыс. руб.</t>
  </si>
  <si>
    <t>Юр. адрес: ул. Малая Дмитровка, д. 25, корп. 1,  г. Москва, 129090
Физ. адрес: 109004, Москва, Большой Дровяной переулок, дом 7/9, стр. 1; новый адрес: пер. Лялин, д. 3, стр. 2, р-н Басманный, 101000, Москва.</t>
  </si>
  <si>
    <t>06.08.2010 № 02-972,
исключено в связи с ликвидацией юридического лица (дата прекращения юридического лица 19.08.2022)</t>
  </si>
  <si>
    <t>21.01.2011 № 02-61,
исключено в связи с ликвидацией юридического лица (дата прекращения юридического лица 08.07.2022)</t>
  </si>
  <si>
    <t>04.02.2011 № 02-183,
исключено в связи с ликвидацией юридического лица (дата прекращения юридического лица 27.11.2020)</t>
  </si>
  <si>
    <t>12.05.2011 № 02-598,
исключено в связи с ликвидацией юридического лица (дата прекращения юридического лица 19.01.2023)</t>
  </si>
  <si>
    <t>23.05.2011 № 02-650,
исключено в связи с ликвидацией юридического лица (дата прекращения юридического лица 13.12.2021)</t>
  </si>
  <si>
    <t>30.08.2011 № 02-1453,
исключено в связи с ликвидацией юридического лица (дата прекращения юридического лица 10.11.2021)</t>
  </si>
  <si>
    <t xml:space="preserve">Юр. адрес: 109548, г. Москва, Проектируемый проезд 4062-Й, д. 6, стр. 16, новый юр. адрес: 105187, г. Москва, вн.тер.г. муниципальный округ Соколиная гора, Окружной проезд, д. 18, этаж 2, помещение 1, комната 14
Почтовый адрес: 105187, г. Москва, Окружной проезд, д. 18, а/я 43, новый почтовый адрес:  105187, г. Москва, Окружной проезд, д. 18, этаж 2, помещение 1, комната 14
</t>
  </si>
  <si>
    <t>06.04.2012 № 02-463
исключено в связи с ликвидацией юридического лица (дата прекращения юридического лица 30.10.2023)</t>
  </si>
  <si>
    <t xml:space="preserve">Некоммерческое партнерство содействие энергетической отрасли «СпецЭнергоАудит» (СРО НП СЭО «СпецЭнергоАудит»),
новое наименование организации: Саморегулируемая организация Ассоциация содействия энергетической отрасли «СпецЭнергоАудит»
(СРО Ассоциация СЭО «СпецЭнергоАудит»)
</t>
  </si>
  <si>
    <t>Юр. адрес: ул. Орджоникидзе, д. 10, к.19, г. Москва,  119071, новый адрес: ул. Маршала Жукова, д. 7, г. Ставрополь, Ставропольский край, 355035
Физ. адрес: ул. Орджоникидзе, д. 10, к.19, г. Москва,  119071
Почтовый адрес: ул. Маршала Жукова, д. 7, г. Ставрополь, Ставропольский край, 355035</t>
  </si>
  <si>
    <t>05.10.2010 № 02-1298 внесение в реестр
19.07.2024 № 121/13-РЭО от 19.07.2024 исключено из реестра на основании заявления саморегулируемой организации</t>
  </si>
  <si>
    <t>28.11.2012 № 02-1810 находится в стадии ликвидации</t>
  </si>
  <si>
    <t>06.09.2010 № 02-1159
исключено в связи с ликвидацией юридического лица (дата прекращения юридического лица 08.07.2024)</t>
  </si>
  <si>
    <t>12.11.2010 № 02-1495
исключено в связи с ликвидацией юридического лица (дата прекращения юридического лица 06.08.2024)</t>
  </si>
  <si>
    <t>14.09.2010 № 02-1195
исключено в связи с ликвидацией юридического лица (дата прекращения юридического лица 01.11.2024)</t>
  </si>
  <si>
    <t>28.11.2012 № 02-1808
исключено в связи с ликвидацией юридического лица (дата прекращения юридического лица 28.11.2024)</t>
  </si>
  <si>
    <t>03.06.2011 № 02-723,
исключено в связи с ликвидацией юридического лица (дата прекращения юридического лица 16.01.2025)</t>
  </si>
  <si>
    <t>10.04.2013 № 02-384
исключена в связи с ликвидацией юридического лица (дата прекращения юридического лица 16.05.2025)</t>
  </si>
  <si>
    <t>23.05.2011 № 02-651
исключено в связи с ликвидацией юридического лица (дата прекращения юридического лица 05.06.2025)</t>
  </si>
  <si>
    <t>Юр. адрес: Ленинский проспект, д. 6, г. Москва,  119991
Физ. адрес: Ленинский проспект, д. 6, г. Москва,  119991 новый адрес от 25 мая 2020 г.: 141250, МО, г. Пушкино, дачный поселок Ашукино, ул. Институтская 3</t>
  </si>
  <si>
    <t xml:space="preserve">Некоммерческое партнерство «Саморегулируемая организация энергетического обследования» ( НП «СРО ЭО»), новое наименование организации Союз компаний в области инвестиционного энергоаудита и оказания энергосервисных услуг (Союз энергосервисных компаний)
</t>
  </si>
  <si>
    <t>Юр. адрес: ул. Профсоюзная, д. 71, г. Москва, 117342
Физ. адрес: ул. Профсоюзная, д. 71, г. Москва, 117342
Новый адрес: 17-я линия В.О., д. 60, литера А, помещ. 8Н, оф. 2, РМ 1, вн.тер.г. муниципальный округ Васильевский, Санкт-Петербург, 199178</t>
  </si>
  <si>
    <t>08.09.2010 № 02-1167
02.07.2025 № 121/16-РЭО от 02.07.2025 исключено из реестра на основании заявления саморегулируемой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</si>
</sst>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&quot;р.&quot;_-;\-* #,##0.00&quot;р.&quot;_-;_-* \-??&quot;р.&quot;_-;_-@_-"/>
  </numFmts>
  <fonts count="10" x14ac:knownFonts="1">
    <font>
      <sz val="10"/>
      <name val="Arial Cyr"/>
      <charset val="204"/>
    </font>
    <font>
      <b/>
      <sz val="24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u/>
      <sz val="15"/>
      <color indexed="12"/>
      <name val="Arial Cyr"/>
      <charset val="204"/>
    </font>
    <font>
      <u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 indent="1"/>
    </xf>
    <xf numFmtId="0" fontId="5" fillId="0" borderId="3" xfId="0" applyFont="1" applyFill="1" applyBorder="1" applyAlignment="1">
      <alignment horizontal="left" vertical="center" wrapText="1" indent="1"/>
    </xf>
    <xf numFmtId="14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Continuous" vertical="center" wrapText="1"/>
    </xf>
    <xf numFmtId="0" fontId="7" fillId="0" borderId="3" xfId="1" applyFont="1" applyBorder="1" applyAlignment="1" applyProtection="1">
      <alignment horizontal="center" vertical="center" wrapText="1"/>
    </xf>
    <xf numFmtId="164" fontId="7" fillId="0" borderId="3" xfId="1" applyNumberFormat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0" xfId="1" applyFont="1" applyAlignment="1" applyProtection="1">
      <alignment horizontal="center" vertical="center" wrapText="1"/>
    </xf>
    <xf numFmtId="0" fontId="7" fillId="2" borderId="3" xfId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3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 wrapText="1"/>
    </xf>
    <xf numFmtId="0" fontId="7" fillId="0" borderId="4" xfId="1" applyFont="1" applyBorder="1" applyAlignment="1" applyProtection="1">
      <alignment horizontal="center" vertical="center" wrapText="1"/>
    </xf>
    <xf numFmtId="0" fontId="0" fillId="0" borderId="0" xfId="0" applyFont="1" applyFill="1"/>
    <xf numFmtId="0" fontId="0" fillId="0" borderId="0" xfId="0" applyFont="1" applyAlignment="1"/>
    <xf numFmtId="1" fontId="8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 indent="1"/>
    </xf>
    <xf numFmtId="0" fontId="9" fillId="2" borderId="1" xfId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165" fontId="9" fillId="0" borderId="1" xfId="1" applyNumberFormat="1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165" fontId="9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/>
    </xf>
    <xf numFmtId="0" fontId="6" fillId="0" borderId="0" xfId="1" applyBorder="1" applyAlignment="1" applyProtection="1">
      <alignment horizontal="center" vertical="center" wrapText="1"/>
    </xf>
    <xf numFmtId="0" fontId="5" fillId="2" borderId="0" xfId="0" applyFont="1" applyFill="1"/>
    <xf numFmtId="0" fontId="5" fillId="3" borderId="0" xfId="0" applyFont="1" applyFill="1"/>
    <xf numFmtId="0" fontId="5" fillId="4" borderId="0" xfId="0" applyFont="1" applyFill="1"/>
    <xf numFmtId="0" fontId="0" fillId="2" borderId="0" xfId="0" applyFill="1"/>
    <xf numFmtId="0" fontId="0" fillId="4" borderId="0" xfId="0" applyFill="1"/>
    <xf numFmtId="14" fontId="8" fillId="0" borderId="1" xfId="0" applyNumberFormat="1" applyFont="1" applyFill="1" applyBorder="1" applyAlignment="1">
      <alignment horizontal="center" vertical="center" wrapText="1"/>
    </xf>
    <xf numFmtId="0" fontId="6" fillId="0" borderId="0" xfId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38.doc" TargetMode="External"/><Relationship Id="rId299" Type="http://schemas.openxmlformats.org/officeDocument/2006/relationships/hyperlink" Target="../../home/user/.cache/.fr-j0RsOo/&#1054;&#1088;&#1075;&#1072;&#1085;&#1099;%20&#1091;&#1087;&#1088;&#1072;&#1074;&#1083;&#1077;&#1085;&#1080;&#1103;%20&#1057;&#1056;&#1054;-&#1069;-147.doc" TargetMode="External"/><Relationship Id="rId303" Type="http://schemas.openxmlformats.org/officeDocument/2006/relationships/hyperlink" Target="../../home/user/.cache/.fr-j0RsOo/&#1054;&#1088;&#1075;&#1072;&#1085;&#1099;%20&#1091;&#1087;&#1088;&#1072;&#1074;&#1083;&#1077;&#1085;&#1080;&#1103;%20&#1057;&#1056;&#1054;-&#1069;-150.doc" TargetMode="External"/><Relationship Id="rId21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25.doc" TargetMode="External"/><Relationship Id="rId42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60.doc" TargetMode="External"/><Relationship Id="rId63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85.docx" TargetMode="External"/><Relationship Id="rId84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07.doc" TargetMode="External"/><Relationship Id="rId138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57.docx" TargetMode="External"/><Relationship Id="rId159" Type="http://schemas.openxmlformats.org/officeDocument/2006/relationships/hyperlink" Target="../../home/user/.cache/.fr-j0RsOo/&#1054;&#1088;&#1075;&#1072;&#1085;&#1099;%20&#1091;&#1087;&#1088;&#1072;&#1074;&#1083;&#1077;&#1085;&#1080;&#1103;%20&#1057;&#1056;&#1054;-&#1069;-014.doc" TargetMode="External"/><Relationship Id="rId170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21.docx" TargetMode="External"/><Relationship Id="rId191" Type="http://schemas.openxmlformats.org/officeDocument/2006/relationships/hyperlink" Target="../../home/user/.cache/.fr-j0RsOo/&#1054;&#1088;&#1075;&#1072;&#1085;&#1099;%20&#1091;&#1087;&#1088;&#1072;&#1074;&#1083;&#1077;&#1085;&#1080;&#1103;%20&#1057;&#1056;&#1054;-&#1069;-038.doc" TargetMode="External"/><Relationship Id="rId205" Type="http://schemas.openxmlformats.org/officeDocument/2006/relationships/hyperlink" Target="../../home/user/.cache/.fr-j0RsOo/&#1054;&#1088;&#1075;&#1072;&#1085;&#1099;%20&#1091;&#1087;&#1088;&#1072;&#1074;&#1083;&#1077;&#1085;&#1080;&#1103;%20&#1057;&#1056;&#1054;-&#1069;-048.docx" TargetMode="External"/><Relationship Id="rId226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65.docx" TargetMode="External"/><Relationship Id="rId247" Type="http://schemas.openxmlformats.org/officeDocument/2006/relationships/hyperlink" Target="../../home/user/.cache/.fr-j0RsOo/&#1054;&#1088;&#1075;&#1072;&#1085;&#1099;%20&#1091;&#1087;&#1088;&#1072;&#1074;&#1083;&#1077;&#1085;&#1080;&#1103;%20&#1057;&#1056;&#1054;-&#1069;-081.doc" TargetMode="External"/><Relationship Id="rId107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26.docx" TargetMode="External"/><Relationship Id="rId268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103.doc" TargetMode="External"/><Relationship Id="rId289" Type="http://schemas.openxmlformats.org/officeDocument/2006/relationships/hyperlink" Target="../../home/user/.cache/.fr-j0RsOo/&#1054;&#1088;&#1075;&#1072;&#1085;&#1099;%20&#1091;&#1087;&#1088;&#1072;&#1074;&#1083;&#1077;&#1085;&#1080;&#1103;%20&#1057;&#1056;&#1054;-&#1069;-136.doc" TargetMode="External"/><Relationship Id="rId11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33.docx" TargetMode="External"/><Relationship Id="rId32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42.xlsx" TargetMode="External"/><Relationship Id="rId53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74.doc" TargetMode="External"/><Relationship Id="rId74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94.doc" TargetMode="External"/><Relationship Id="rId128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44.docx" TargetMode="External"/><Relationship Id="rId149" Type="http://schemas.openxmlformats.org/officeDocument/2006/relationships/hyperlink" Target="../../Downloads/&#1054;&#1088;&#1075;&#1072;&#1085;&#1099;%20&#1091;&#1087;&#1088;&#1072;&#1074;&#1083;&#1077;&#1085;&#1080;&#1103;%20&#1057;&#1056;&#1054;-&#1069;-007.doc" TargetMode="External"/><Relationship Id="rId5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28.doc" TargetMode="External"/><Relationship Id="rId95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16.doc" TargetMode="External"/><Relationship Id="rId160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15.doc" TargetMode="External"/><Relationship Id="rId181" Type="http://schemas.openxmlformats.org/officeDocument/2006/relationships/hyperlink" Target="../../home/user/.cache/.fr-j0RsOo/&#1054;&#1088;&#1075;&#1072;&#1085;&#1099;%20&#1091;&#1087;&#1088;&#1072;&#1074;&#1083;&#1077;&#1085;&#1080;&#1103;%20&#1057;&#1056;&#1054;-&#1069;-031.doc" TargetMode="External"/><Relationship Id="rId216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57.doc" TargetMode="External"/><Relationship Id="rId237" Type="http://schemas.openxmlformats.org/officeDocument/2006/relationships/hyperlink" Target="../../home/user/.cache/.fr-j0RsOo/&#1054;&#1088;&#1075;&#1072;&#1085;&#1099;%20&#1091;&#1087;&#1088;&#1072;&#1074;&#1083;&#1077;&#1085;&#1080;&#1103;%20&#1057;&#1056;&#1054;-&#1069;-071.doc" TargetMode="External"/><Relationship Id="rId258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96.docx" TargetMode="External"/><Relationship Id="rId279" Type="http://schemas.openxmlformats.org/officeDocument/2006/relationships/hyperlink" Target="../../home/user/.cache/.fr-j0RsOo/&#1054;&#1088;&#1075;&#1072;&#1085;&#1099;%20&#1091;&#1087;&#1088;&#1072;&#1074;&#1083;&#1077;&#1085;&#1080;&#1103;%20&#1057;&#1056;&#1054;-&#1069;-113.doc" TargetMode="External"/><Relationship Id="rId22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25.doc" TargetMode="External"/><Relationship Id="rId43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60.doc" TargetMode="External"/><Relationship Id="rId64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85.doc" TargetMode="External"/><Relationship Id="rId118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38.doc" TargetMode="External"/><Relationship Id="rId139" Type="http://schemas.openxmlformats.org/officeDocument/2006/relationships/hyperlink" Target="..\..\home\user\.cache\.fr-j0RsOo\&#1055;&#1077;&#1088;&#1077;&#1095;&#1077;&#1085;&#1100;%20&#1089;&#1090;&#1072;&#1085;&#1076;&#1072;&#1088;&#1090;&#1086;&#1074;%20&#1080;%20&#1087;&#1088;&#1072;&#1074;&#1080;&#1083;%20&#1057;&#1056;&#1054;-&#1069;-001.doc" TargetMode="External"/><Relationship Id="rId290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139.docx" TargetMode="External"/><Relationship Id="rId304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151.docx" TargetMode="External"/><Relationship Id="rId85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08.doc" TargetMode="External"/><Relationship Id="rId150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08.docx" TargetMode="External"/><Relationship Id="rId171" Type="http://schemas.openxmlformats.org/officeDocument/2006/relationships/hyperlink" Target="../../home/user/.cache/.fr-j0RsOo/&#1054;&#1088;&#1075;&#1072;&#1085;&#1099;%20&#1091;&#1087;&#1088;&#1072;&#1074;&#1083;&#1077;&#1085;&#1080;&#1103;%20&#1057;&#1056;&#1054;-&#1069;-021.doc" TargetMode="External"/><Relationship Id="rId192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39.docx" TargetMode="External"/><Relationship Id="rId206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50.doc" TargetMode="External"/><Relationship Id="rId227" Type="http://schemas.openxmlformats.org/officeDocument/2006/relationships/hyperlink" Target="../../home/user/.cache/.fr-j0RsOo/&#1054;&#1088;&#1075;&#1072;&#1085;&#1099;%20&#1091;&#1087;&#1088;&#1072;&#1074;&#1083;&#1077;&#1085;&#1080;&#1103;%20&#1057;&#1056;&#1054;-&#1069;-065.doc" TargetMode="External"/><Relationship Id="rId248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82.doc" TargetMode="External"/><Relationship Id="rId269" Type="http://schemas.openxmlformats.org/officeDocument/2006/relationships/hyperlink" Target="../../home/user/.cache/.fr-j0RsOo/&#1054;&#1088;&#1075;&#1072;&#1085;&#1099;%20&#1091;&#1087;&#1088;&#1072;&#1074;&#1083;&#1077;&#1085;&#1080;&#1103;%20&#1057;&#1056;&#1054;-&#1069;-103.doc" TargetMode="External"/><Relationship Id="rId12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33.doc" TargetMode="External"/><Relationship Id="rId33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42.doc" TargetMode="External"/><Relationship Id="rId108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27.docx" TargetMode="External"/><Relationship Id="rId129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43.doc" TargetMode="External"/><Relationship Id="rId280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119.docx" TargetMode="External"/><Relationship Id="rId54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75.docx" TargetMode="External"/><Relationship Id="rId75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95.docx" TargetMode="External"/><Relationship Id="rId96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16.doc" TargetMode="External"/><Relationship Id="rId140" Type="http://schemas.openxmlformats.org/officeDocument/2006/relationships/hyperlink" Target="../../home/user/.cache/.fr-j0RsOo/&#1054;&#1088;&#1075;&#1072;&#1085;&#1099;%20&#1091;&#1087;&#1088;&#1072;&#1074;&#1083;&#1077;&#1085;&#1080;&#1103;%20&#1057;&#1056;&#1054;-&#1069;-001.doc" TargetMode="External"/><Relationship Id="rId161" Type="http://schemas.openxmlformats.org/officeDocument/2006/relationships/hyperlink" Target="../../home/user/.cache/.fr-j0RsOo/&#1054;&#1088;&#1075;&#1072;&#1085;&#1099;%20&#1091;&#1087;&#1088;&#1072;&#1074;&#1083;&#1077;&#1085;&#1080;&#1103;%20&#1057;&#1056;&#1054;-&#1069;-015.doc" TargetMode="External"/><Relationship Id="rId182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32.docx" TargetMode="External"/><Relationship Id="rId217" Type="http://schemas.openxmlformats.org/officeDocument/2006/relationships/hyperlink" Target="../../home/user/.cache/.fr-j0RsOo/&#1054;&#1088;&#1075;&#1072;&#1085;&#1099;%20&#1091;&#1087;&#1088;&#1072;&#1074;&#1083;&#1077;&#1085;&#1080;&#1103;%20&#1057;&#1056;&#1054;-&#1069;-057.doc" TargetMode="External"/><Relationship Id="rId6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29.doc" TargetMode="External"/><Relationship Id="rId238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72.doc" TargetMode="External"/><Relationship Id="rId259" Type="http://schemas.openxmlformats.org/officeDocument/2006/relationships/hyperlink" Target="../../home/user/.cache/.fr-j0RsOo/&#1054;&#1088;&#1075;&#1072;&#1085;&#1099;%20&#1091;&#1087;&#1088;&#1072;&#1074;&#1083;&#1077;&#1085;&#1080;&#1103;%20&#1057;&#1056;&#1054;-&#1069;-096.doc" TargetMode="External"/><Relationship Id="rId23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28.doc" TargetMode="External"/><Relationship Id="rId119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40.docx" TargetMode="External"/><Relationship Id="rId270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104.doc" TargetMode="External"/><Relationship Id="rId291" Type="http://schemas.openxmlformats.org/officeDocument/2006/relationships/hyperlink" Target="../../home/user/.cache/.fr-j0RsOo/&#1054;&#1088;&#1075;&#1072;&#1085;&#1099;%20&#1091;&#1087;&#1088;&#1072;&#1074;&#1083;&#1077;&#1085;&#1080;&#1103;%20&#1057;&#1056;&#1054;-&#1069;-139.doc" TargetMode="External"/><Relationship Id="rId305" Type="http://schemas.openxmlformats.org/officeDocument/2006/relationships/hyperlink" Target="../../home/user/.cache/.fr-j0RsOo/&#1054;&#1088;&#1075;&#1072;&#1085;&#1099;%20&#1091;&#1087;&#1088;&#1072;&#1074;&#1083;&#1077;&#1085;&#1080;&#1103;%20&#1057;&#1056;&#1054;-&#1069;-151.doc" TargetMode="External"/><Relationship Id="rId44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61.doc" TargetMode="External"/><Relationship Id="rId65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87.docx" TargetMode="External"/><Relationship Id="rId86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08.doc" TargetMode="External"/><Relationship Id="rId130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43.doc" TargetMode="External"/><Relationship Id="rId151" Type="http://schemas.openxmlformats.org/officeDocument/2006/relationships/hyperlink" Target="../../home/user/.cache/.fr-j0RsOo/&#1054;&#1088;&#1075;&#1072;&#1085;&#1099;%20&#1091;&#1087;&#1088;&#1072;&#1074;&#1083;&#1077;&#1085;&#1080;&#1103;%20&#1057;&#1056;&#1054;-&#1069;-008.doc" TargetMode="External"/><Relationship Id="rId172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22.docx" TargetMode="External"/><Relationship Id="rId193" Type="http://schemas.openxmlformats.org/officeDocument/2006/relationships/hyperlink" Target="../../home/user/.cache/.fr-j0RsOo/&#1054;&#1088;&#1075;&#1072;&#1085;&#1099;%20&#1091;&#1087;&#1088;&#1072;&#1074;&#1083;&#1077;&#1085;&#1080;&#1103;%20&#1057;&#1056;&#1054;-&#1069;-039.docx" TargetMode="External"/><Relationship Id="rId207" Type="http://schemas.openxmlformats.org/officeDocument/2006/relationships/hyperlink" Target="../../home/user/.cache/.fr-j0RsOo/&#1054;&#1088;&#1075;&#1072;&#1085;&#1099;%20&#1091;&#1087;&#1088;&#1072;&#1074;&#1083;&#1077;&#1085;&#1080;&#1103;%20&#1057;&#1056;&#1054;-&#1069;-050.doc" TargetMode="External"/><Relationship Id="rId228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67.rtf" TargetMode="External"/><Relationship Id="rId249" Type="http://schemas.openxmlformats.org/officeDocument/2006/relationships/hyperlink" Target="../../home/user/.cache/.fr-j0RsOo/&#1054;&#1088;&#1075;&#1072;&#1085;&#1099;%20&#1091;&#1087;&#1088;&#1072;&#1074;&#1083;&#1077;&#1085;&#1080;&#1103;%20&#1057;&#1056;&#1054;-&#1069;-082.doc" TargetMode="External"/><Relationship Id="rId13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05.docx" TargetMode="External"/><Relationship Id="rId109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28.docx" TargetMode="External"/><Relationship Id="rId260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97.doc" TargetMode="External"/><Relationship Id="rId281" Type="http://schemas.openxmlformats.org/officeDocument/2006/relationships/hyperlink" Target="../../home/user/.cache/.fr-j0RsOo/&#1054;&#1088;&#1075;&#1072;&#1085;&#1099;%20&#1091;&#1087;&#1088;&#1072;&#1074;&#1083;&#1077;&#1085;&#1080;&#1103;%20&#1057;&#1056;&#1054;-&#1069;-119.doc" TargetMode="External"/><Relationship Id="rId34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45.doc" TargetMode="External"/><Relationship Id="rId55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75.doc" TargetMode="External"/><Relationship Id="rId76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95.doc" TargetMode="External"/><Relationship Id="rId97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17.doc" TargetMode="External"/><Relationship Id="rId120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40.doc" TargetMode="External"/><Relationship Id="rId141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02.doc" TargetMode="External"/><Relationship Id="rId7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31.docx" TargetMode="External"/><Relationship Id="rId162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17.doc" TargetMode="External"/><Relationship Id="rId183" Type="http://schemas.openxmlformats.org/officeDocument/2006/relationships/hyperlink" Target="../../home/user/.cache/.fr-j0RsOo/&#1054;&#1088;&#1075;&#1072;&#1085;&#1099;%20&#1091;&#1087;&#1088;&#1072;&#1074;&#1083;&#1077;&#1085;&#1080;&#1103;%20&#1057;&#1056;&#1054;-&#1069;-032.doc" TargetMode="External"/><Relationship Id="rId218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58.doc" TargetMode="External"/><Relationship Id="rId239" Type="http://schemas.openxmlformats.org/officeDocument/2006/relationships/hyperlink" Target="../../home/user/.cache/.fr-j0RsOo/&#1054;&#1088;&#1075;&#1072;&#1085;&#1099;%20&#1091;&#1087;&#1088;&#1072;&#1074;&#1083;&#1077;&#1085;&#1080;&#1103;%20&#1057;&#1056;&#1054;-&#1069;-072.docx" TargetMode="External"/><Relationship Id="rId250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86.doc" TargetMode="External"/><Relationship Id="rId271" Type="http://schemas.openxmlformats.org/officeDocument/2006/relationships/hyperlink" Target="../../home/user/.cache/.fr-j0RsOo/&#1054;&#1088;&#1075;&#1072;&#1085;&#1099;%20&#1091;&#1087;&#1088;&#1072;&#1074;&#1083;&#1077;&#1085;&#1080;&#1103;%20&#1057;&#1056;&#1054;-&#1069;-104.doc" TargetMode="External"/><Relationship Id="rId292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142.docx" TargetMode="External"/><Relationship Id="rId306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153.docx" TargetMode="External"/><Relationship Id="rId24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29.doc" TargetMode="External"/><Relationship Id="rId40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56.docx" TargetMode="External"/><Relationship Id="rId45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61.doc" TargetMode="External"/><Relationship Id="rId66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87.doc" TargetMode="External"/><Relationship Id="rId87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10.docx" TargetMode="External"/><Relationship Id="rId110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29.docx" TargetMode="External"/><Relationship Id="rId115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37.rtf" TargetMode="External"/><Relationship Id="rId131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48.docx" TargetMode="External"/><Relationship Id="rId136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56.doc" TargetMode="External"/><Relationship Id="rId157" Type="http://schemas.openxmlformats.org/officeDocument/2006/relationships/hyperlink" Target="../../home/user/.cache/.fr-j0RsOo/&#1054;&#1088;&#1075;&#1072;&#1085;&#1099;%20&#1091;&#1087;&#1088;&#1072;&#1074;&#1083;&#1077;&#1085;&#1080;&#1103;%20&#1057;&#1056;&#1054;-&#1069;-012.doc" TargetMode="External"/><Relationship Id="rId178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30.doc" TargetMode="External"/><Relationship Id="rId301" Type="http://schemas.openxmlformats.org/officeDocument/2006/relationships/hyperlink" Target="../../home/user/.cache/.fr-j0RsOo/&#1054;&#1088;&#1075;&#1072;&#1085;&#1099;%20&#1091;&#1087;&#1088;&#1072;&#1074;&#1083;&#1077;&#1085;&#1080;&#1103;%20&#1057;&#1056;&#1054;-&#1069;-149.doc" TargetMode="External"/><Relationship Id="rId61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84.docx" TargetMode="External"/><Relationship Id="rId82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06.doc" TargetMode="External"/><Relationship Id="rId152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10.doc" TargetMode="External"/><Relationship Id="rId173" Type="http://schemas.openxmlformats.org/officeDocument/2006/relationships/hyperlink" Target="../../home/user/.cache/.fr-j0RsOo/&#1054;&#1088;&#1075;&#1072;&#1085;&#1099;%20&#1091;&#1087;&#1088;&#1072;&#1074;&#1083;&#1077;&#1085;&#1080;&#1103;%20&#1057;&#1056;&#1054;-&#1069;-022.docx" TargetMode="External"/><Relationship Id="rId194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41.doc" TargetMode="External"/><Relationship Id="rId199" Type="http://schemas.openxmlformats.org/officeDocument/2006/relationships/hyperlink" Target="../../home/user/.cache/.fr-j0RsOo/&#1054;&#1088;&#1075;&#1072;&#1085;&#1099;%20&#1091;&#1087;&#1088;&#1072;&#1074;&#1083;&#1077;&#1085;&#1080;&#1103;%20&#1057;&#1056;&#1054;-&#1069;-044.doc" TargetMode="External"/><Relationship Id="rId203" Type="http://schemas.openxmlformats.org/officeDocument/2006/relationships/hyperlink" Target="../../home/user/.cache/.fr-j0RsOo/&#1054;&#1088;&#1075;&#1072;&#1085;&#1099;%20&#1091;&#1087;&#1088;&#1072;&#1074;&#1083;&#1077;&#1085;&#1080;&#1103;%20&#1057;&#1056;&#1054;-&#1069;-047.doc" TargetMode="External"/><Relationship Id="rId208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51.docx" TargetMode="External"/><Relationship Id="rId229" Type="http://schemas.openxmlformats.org/officeDocument/2006/relationships/hyperlink" Target="../../home/user/.cache/.fr-j0RsOo/&#1054;&#1088;&#1075;&#1072;&#1085;&#1099;%20&#1091;&#1087;&#1088;&#1072;&#1074;&#1083;&#1077;&#1085;&#1080;&#1103;%20&#1057;&#1056;&#1054;-&#1069;-067.rtf" TargetMode="External"/><Relationship Id="rId19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24.docx" TargetMode="External"/><Relationship Id="rId224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64.doc" TargetMode="External"/><Relationship Id="rId240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76.doc" TargetMode="External"/><Relationship Id="rId245" Type="http://schemas.openxmlformats.org/officeDocument/2006/relationships/hyperlink" Target="../../home/user/.cache/.fr-j0RsOo/&#1054;&#1088;&#1075;&#1072;&#1085;&#1099;%20&#1091;&#1087;&#1088;&#1072;&#1074;&#1083;&#1077;&#1085;&#1080;&#1103;%20&#1057;&#1056;&#1054;-&#1069;-079.doc" TargetMode="External"/><Relationship Id="rId261" Type="http://schemas.openxmlformats.org/officeDocument/2006/relationships/hyperlink" Target="../../home/user/.cache/.fr-j0RsOo/&#1054;&#1088;&#1075;&#1072;&#1085;&#1099;%20&#1091;&#1087;&#1088;&#1072;&#1074;&#1083;&#1077;&#1085;&#1080;&#1103;%20&#1057;&#1056;&#1054;-&#1069;-097.doc" TargetMode="External"/><Relationship Id="rId266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101.doc" TargetMode="External"/><Relationship Id="rId287" Type="http://schemas.openxmlformats.org/officeDocument/2006/relationships/hyperlink" Target="../../home/user/.cache/.fr-j0RsOo/&#1054;&#1088;&#1075;&#1072;&#1085;&#1099;%20&#1091;&#1087;&#1088;&#1072;&#1074;&#1083;&#1077;&#1085;&#1080;&#1103;%20&#1057;&#1056;&#1054;-&#1069;-134.doc" TargetMode="External"/><Relationship Id="rId14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05.doc" TargetMode="External"/><Relationship Id="rId30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40.doc" TargetMode="External"/><Relationship Id="rId35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45.doc" TargetMode="External"/><Relationship Id="rId56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77.doc" TargetMode="External"/><Relationship Id="rId77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00.doc" TargetMode="External"/><Relationship Id="rId100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18.docx" TargetMode="External"/><Relationship Id="rId105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24.docx" TargetMode="External"/><Relationship Id="rId126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77.docx" TargetMode="External"/><Relationship Id="rId147" Type="http://schemas.openxmlformats.org/officeDocument/2006/relationships/hyperlink" Target="../../home/user/.cache/.fr-j0RsOo/&#1054;&#1088;&#1075;&#1072;&#1085;&#1099;%20&#1091;&#1087;&#1088;&#1072;&#1074;&#1083;&#1077;&#1085;&#1080;&#1103;%20&#1057;&#1056;&#1054;-&#1069;-006.doc" TargetMode="External"/><Relationship Id="rId168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20.doc" TargetMode="External"/><Relationship Id="rId282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120.doc" TargetMode="External"/><Relationship Id="rId312" Type="http://schemas.openxmlformats.org/officeDocument/2006/relationships/printerSettings" Target="../printerSettings/printerSettings1.bin"/><Relationship Id="rId8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31.doc" TargetMode="External"/><Relationship Id="rId51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73.doc" TargetMode="External"/><Relationship Id="rId72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92.doc" TargetMode="External"/><Relationship Id="rId93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15.docx" TargetMode="External"/><Relationship Id="rId98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17.doc" TargetMode="External"/><Relationship Id="rId121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13.docx" TargetMode="External"/><Relationship Id="rId142" Type="http://schemas.openxmlformats.org/officeDocument/2006/relationships/hyperlink" Target="../../home/user/.cache/.fr-j0RsOo/&#1054;&#1088;&#1075;&#1072;&#1085;&#1099;%20&#1091;&#1087;&#1088;&#1072;&#1074;&#1083;&#1077;&#1085;&#1080;&#1103;%20&#1057;&#1056;&#1054;-&#1069;-002.doc" TargetMode="External"/><Relationship Id="rId163" Type="http://schemas.openxmlformats.org/officeDocument/2006/relationships/hyperlink" Target="../../home/user/.cache/.fr-j0RsOo/&#1054;&#1088;&#1075;&#1072;&#1085;&#1099;%20&#1091;&#1087;&#1088;&#1072;&#1074;&#1083;&#1077;&#1085;&#1080;&#1103;%20&#1057;&#1056;&#1054;-&#1069;-017.doc" TargetMode="External"/><Relationship Id="rId184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33.doc" TargetMode="External"/><Relationship Id="rId189" Type="http://schemas.openxmlformats.org/officeDocument/2006/relationships/hyperlink" Target="../../home/user/.cache/.fr-j0RsOo/&#1054;&#1088;&#1075;&#1072;&#1085;&#1099;%20&#1091;&#1087;&#1088;&#1072;&#1074;&#1083;&#1077;&#1085;&#1080;&#1103;%20&#1057;&#1056;&#1054;-&#1069;-035.doc" TargetMode="External"/><Relationship Id="rId219" Type="http://schemas.openxmlformats.org/officeDocument/2006/relationships/hyperlink" Target="../../home/user/.cache/.fr-j0RsOo/&#1054;&#1088;&#1075;&#1072;&#1085;&#1099;%20&#1091;&#1087;&#1088;&#1072;&#1074;&#1083;&#1077;&#1085;&#1080;&#1103;%20&#1057;&#1056;&#1054;-&#1069;-058.doc" TargetMode="External"/><Relationship Id="rId3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26.docx" TargetMode="External"/><Relationship Id="rId214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55.doc" TargetMode="External"/><Relationship Id="rId230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68.doc" TargetMode="External"/><Relationship Id="rId235" Type="http://schemas.openxmlformats.org/officeDocument/2006/relationships/hyperlink" Target="../../home/user/.cache/.fr-j0RsOo/&#1054;&#1088;&#1075;&#1072;&#1085;&#1099;%20&#1091;&#1087;&#1088;&#1072;&#1074;&#1083;&#1077;&#1085;&#1080;&#1103;%20&#1057;&#1056;&#1054;-&#1069;-070.doc" TargetMode="External"/><Relationship Id="rId251" Type="http://schemas.openxmlformats.org/officeDocument/2006/relationships/hyperlink" Target="../../home/user/.cache/.fr-j0RsOo/&#1054;&#1088;&#1075;&#1072;&#1085;&#1099;%20&#1091;&#1087;&#1088;&#1072;&#1074;&#1083;&#1077;&#1085;&#1080;&#1103;%20&#1057;&#1056;&#1054;-&#1069;-086.doc" TargetMode="External"/><Relationship Id="rId256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93.docx" TargetMode="External"/><Relationship Id="rId277" Type="http://schemas.openxmlformats.org/officeDocument/2006/relationships/hyperlink" Target="../../home/user/.cache/.fr-j0RsOo/&#1054;&#1088;&#1075;&#1072;&#1085;&#1099;%20&#1091;&#1087;&#1088;&#1072;&#1074;&#1083;&#1077;&#1085;&#1080;&#1103;%20&#1057;&#1056;&#1054;-&#1069;-111.doc" TargetMode="External"/><Relationship Id="rId298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147.docx" TargetMode="External"/><Relationship Id="rId25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29.doc" TargetMode="External"/><Relationship Id="rId46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62.doc" TargetMode="External"/><Relationship Id="rId67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88.doc" TargetMode="External"/><Relationship Id="rId116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37.doc" TargetMode="External"/><Relationship Id="rId137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57.docx" TargetMode="External"/><Relationship Id="rId158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14.doc" TargetMode="External"/><Relationship Id="rId272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105.doc" TargetMode="External"/><Relationship Id="rId293" Type="http://schemas.openxmlformats.org/officeDocument/2006/relationships/hyperlink" Target="../../home/user/.cache/.fr-j0RsOo/&#1054;&#1088;&#1075;&#1072;&#1085;&#1099;%20&#1091;&#1087;&#1088;&#1072;&#1074;&#1083;&#1077;&#1085;&#1080;&#1103;%20&#1057;&#1056;&#1054;-&#1069;-142.doc" TargetMode="External"/><Relationship Id="rId302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150.doc" TargetMode="External"/><Relationship Id="rId307" Type="http://schemas.openxmlformats.org/officeDocument/2006/relationships/hyperlink" Target="../../home/user/.cache/.fr-j0RsOo/&#1054;&#1088;&#1075;&#1072;&#1085;&#1099;%20&#1091;&#1087;&#1088;&#1072;&#1074;&#1083;&#1077;&#1085;&#1080;&#1103;%20&#1057;&#1056;&#1054;-&#1069;-153.docx" TargetMode="External"/><Relationship Id="rId20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24.doc" TargetMode="External"/><Relationship Id="rId41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56.doc" TargetMode="External"/><Relationship Id="rId62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84.docx" TargetMode="External"/><Relationship Id="rId83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07.doc" TargetMode="External"/><Relationship Id="rId88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10.doc" TargetMode="External"/><Relationship Id="rId111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30.docx" TargetMode="External"/><Relationship Id="rId132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48.doc" TargetMode="External"/><Relationship Id="rId153" Type="http://schemas.openxmlformats.org/officeDocument/2006/relationships/hyperlink" Target="../../home/user/.cache/.fr-j0RsOo/&#1054;&#1088;&#1075;&#1072;&#1085;&#1099;%20&#1091;&#1087;&#1088;&#1072;&#1074;&#1083;&#1077;&#1085;&#1080;&#1103;%20&#1057;&#1056;&#1054;-&#1069;-010.doc" TargetMode="External"/><Relationship Id="rId174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26.docx" TargetMode="External"/><Relationship Id="rId179" Type="http://schemas.openxmlformats.org/officeDocument/2006/relationships/hyperlink" Target="../../home/user/.cache/.fr-j0RsOo/&#1054;&#1088;&#1075;&#1072;&#1085;&#1099;%20&#1091;&#1087;&#1088;&#1072;&#1074;&#1083;&#1077;&#1085;&#1080;&#1103;%20&#1057;&#1056;&#1054;-&#1069;-030.doc" TargetMode="External"/><Relationship Id="rId195" Type="http://schemas.openxmlformats.org/officeDocument/2006/relationships/hyperlink" Target="../../home/user/.cache/.fr-j0RsOo/&#1054;&#1088;&#1075;&#1072;&#1085;&#1099;%20&#1091;&#1087;&#1088;&#1072;&#1074;&#1083;&#1077;&#1085;&#1080;&#1103;%20&#1057;&#1056;&#1054;-&#1069;-041.doc" TargetMode="External"/><Relationship Id="rId209" Type="http://schemas.openxmlformats.org/officeDocument/2006/relationships/hyperlink" Target="../../home/user/.cache/.fr-j0RsOo/&#1054;&#1088;&#1075;&#1072;&#1085;&#1099;%20&#1091;&#1087;&#1088;&#1072;&#1074;&#1083;&#1077;&#1085;&#1080;&#1103;%20&#1057;&#1056;&#1054;-&#1069;-051.doc" TargetMode="External"/><Relationship Id="rId190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38.doc" TargetMode="External"/><Relationship Id="rId204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48.docx" TargetMode="External"/><Relationship Id="rId220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59.doc" TargetMode="External"/><Relationship Id="rId225" Type="http://schemas.openxmlformats.org/officeDocument/2006/relationships/hyperlink" Target="../../home/user/.cache/.fr-j0RsOo/&#1054;&#1088;&#1075;&#1072;&#1085;&#1099;%20&#1091;&#1087;&#1088;&#1072;&#1074;&#1083;&#1077;&#1085;&#1080;&#1103;%20&#1057;&#1056;&#1054;-&#1069;-064.doc" TargetMode="External"/><Relationship Id="rId241" Type="http://schemas.openxmlformats.org/officeDocument/2006/relationships/hyperlink" Target="../../home/user/.cache/.fr-j0RsOo/&#1054;&#1088;&#1075;&#1072;&#1085;&#1099;%20&#1091;&#1087;&#1088;&#1072;&#1074;&#1083;&#1077;&#1085;&#1080;&#1103;%20&#1057;&#1056;&#1054;-&#1069;-076.doc" TargetMode="External"/><Relationship Id="rId246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81.docx" TargetMode="External"/><Relationship Id="rId267" Type="http://schemas.openxmlformats.org/officeDocument/2006/relationships/hyperlink" Target="../../home/user/.cache/.fr-j0RsOo/&#1054;&#1088;&#1075;&#1072;&#1085;&#1099;%20&#1091;&#1087;&#1088;&#1072;&#1074;&#1083;&#1077;&#1085;&#1080;&#1103;%20&#1057;&#1056;&#1054;-&#1069;-101.doc" TargetMode="External"/><Relationship Id="rId288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136.docx" TargetMode="External"/><Relationship Id="rId15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09.doc" TargetMode="External"/><Relationship Id="rId36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49.docx" TargetMode="External"/><Relationship Id="rId57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80.doc" TargetMode="External"/><Relationship Id="rId106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25.docx" TargetMode="External"/><Relationship Id="rId127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44.docx" TargetMode="External"/><Relationship Id="rId262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98.docx" TargetMode="External"/><Relationship Id="rId283" Type="http://schemas.openxmlformats.org/officeDocument/2006/relationships/hyperlink" Target="../../home/user/.cache/.fr-j0RsOo/&#1054;&#1088;&#1075;&#1072;&#1085;&#1099;%20&#1091;&#1087;&#1088;&#1072;&#1074;&#1083;&#1077;&#1085;&#1080;&#1103;%20&#1057;&#1056;&#1054;-&#1069;-120.doc" TargetMode="External"/><Relationship Id="rId10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32.docx" TargetMode="External"/><Relationship Id="rId31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40.doc" TargetMode="External"/><Relationship Id="rId52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74.doc" TargetMode="External"/><Relationship Id="rId73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94.doc" TargetMode="External"/><Relationship Id="rId78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00.doc" TargetMode="External"/><Relationship Id="rId94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15.doc" TargetMode="External"/><Relationship Id="rId99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18.docx" TargetMode="External"/><Relationship Id="rId101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21.doc" TargetMode="External"/><Relationship Id="rId122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13.docx" TargetMode="External"/><Relationship Id="rId143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03.doc" TargetMode="External"/><Relationship Id="rId148" Type="http://schemas.openxmlformats.org/officeDocument/2006/relationships/hyperlink" Target="../../Downloads/&#1055;&#1077;&#1088;&#1077;&#1095;&#1077;&#1085;&#1100;%20&#1089;&#1090;&#1072;&#1085;&#1076;&#1072;&#1088;&#1090;&#1086;&#1074;%20&#1080;%20&#1087;&#1088;&#1072;&#1074;&#1080;&#1083;%20&#1057;&#1056;&#1054;-&#1069;-007.doc" TargetMode="External"/><Relationship Id="rId164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18.doc" TargetMode="External"/><Relationship Id="rId169" Type="http://schemas.openxmlformats.org/officeDocument/2006/relationships/hyperlink" Target="../../home/user/.cache/.fr-j0RsOo/&#1054;&#1088;&#1075;&#1072;&#1085;&#1099;%20&#1091;&#1087;&#1088;&#1072;&#1074;&#1083;&#1077;&#1085;&#1080;&#1103;%20&#1057;&#1056;&#1054;-&#1069;-020.doc" TargetMode="External"/><Relationship Id="rId185" Type="http://schemas.openxmlformats.org/officeDocument/2006/relationships/hyperlink" Target="../../home/user/.cache/.fr-j0RsOo/&#1054;&#1088;&#1075;&#1072;&#1085;&#1099;%20&#1091;&#1087;&#1088;&#1072;&#1074;&#1083;&#1077;&#1085;&#1080;&#1103;%20&#1057;&#1056;&#1054;-&#1069;-033.doc" TargetMode="External"/><Relationship Id="rId4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27.doc" TargetMode="External"/><Relationship Id="rId9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32.docx" TargetMode="External"/><Relationship Id="rId180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31.doc" TargetMode="External"/><Relationship Id="rId210" Type="http://schemas.openxmlformats.org/officeDocument/2006/relationships/hyperlink" Target="../../home/user/.cache/.fr-j0RsOo/&#1087;&#1077;&#1088;&#1077;&#1095;&#1077;&#1085;&#1100;%20&#1089;&#1090;&#1072;&#1085;&#1076;&#1072;&#1088;&#1090;&#1086;&#1074;%20&#1080;%20&#1087;&#1088;&#1072;&#1074;&#1080;&#1083;%20&#1057;&#1056;&#1054;-&#1069;-052.doc" TargetMode="External"/><Relationship Id="rId215" Type="http://schemas.openxmlformats.org/officeDocument/2006/relationships/hyperlink" Target="../../home/user/.cache/.fr-j0RsOo/&#1054;&#1088;&#1075;&#1072;&#1085;&#1099;%20&#1091;&#1087;&#1088;&#1072;&#1074;&#1083;&#1077;&#1085;&#1080;&#1103;%20&#1057;&#1056;&#1054;-&#1069;-055.doc" TargetMode="External"/><Relationship Id="rId236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71.doc" TargetMode="External"/><Relationship Id="rId257" Type="http://schemas.openxmlformats.org/officeDocument/2006/relationships/hyperlink" Target="../../home/user/.cache/.fr-j0RsOo/&#1054;&#1088;&#1075;&#1072;&#1085;&#1099;%20&#1091;&#1087;&#1088;&#1072;&#1074;&#1083;&#1077;&#1085;&#1080;&#1103;%20&#1057;&#1056;&#1054;-&#1069;-093.doc" TargetMode="External"/><Relationship Id="rId278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13.doc" TargetMode="External"/><Relationship Id="rId26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36.doc" TargetMode="External"/><Relationship Id="rId231" Type="http://schemas.openxmlformats.org/officeDocument/2006/relationships/hyperlink" Target="../../home/user/.cache/.fr-j0RsOo/&#1054;&#1088;&#1075;&#1072;&#1085;&#1099;%20&#1091;&#1087;&#1088;&#1072;&#1074;&#1083;&#1077;&#1085;&#1080;&#1103;%20&#1057;&#1056;&#1054;-&#1069;-068.doc" TargetMode="External"/><Relationship Id="rId252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89.doc" TargetMode="External"/><Relationship Id="rId273" Type="http://schemas.openxmlformats.org/officeDocument/2006/relationships/hyperlink" Target="../../home/user/.cache/.fr-j0RsOo/&#1054;&#1088;&#1075;&#1072;&#1085;&#1099;%20&#1091;&#1087;&#1088;&#1072;&#1074;&#1083;&#1077;&#1085;&#1080;&#1103;%20&#1057;&#1056;&#1054;-&#1069;-105.doc" TargetMode="External"/><Relationship Id="rId294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145.docx" TargetMode="External"/><Relationship Id="rId308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154.doc" TargetMode="External"/><Relationship Id="rId47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62.doc" TargetMode="External"/><Relationship Id="rId68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88.doc" TargetMode="External"/><Relationship Id="rId89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12.docx" TargetMode="External"/><Relationship Id="rId112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30.doc" TargetMode="External"/><Relationship Id="rId133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52.doc" TargetMode="External"/><Relationship Id="rId154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11.doc" TargetMode="External"/><Relationship Id="rId175" Type="http://schemas.openxmlformats.org/officeDocument/2006/relationships/hyperlink" Target="../../home/user/.cache/.fr-j0RsOo/&#1054;&#1088;&#1075;&#1072;&#1085;&#1099;%20&#1091;&#1087;&#1088;&#1072;&#1074;&#1083;&#1077;&#1085;&#1080;&#1103;%20&#1057;&#1056;&#1054;-&#1069;-026.doc" TargetMode="External"/><Relationship Id="rId196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43.docx" TargetMode="External"/><Relationship Id="rId200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46.docx" TargetMode="External"/><Relationship Id="rId16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09.doc" TargetMode="External"/><Relationship Id="rId221" Type="http://schemas.openxmlformats.org/officeDocument/2006/relationships/hyperlink" Target="../../home/user/.cache/.fr-j0RsOo/&#1054;&#1088;&#1075;&#1072;&#1085;&#1099;%20&#1091;&#1087;&#1088;&#1072;&#1074;&#1083;&#1077;&#1085;&#1080;&#1103;%20&#1057;&#1056;&#1054;-&#1069;-059.docx" TargetMode="External"/><Relationship Id="rId242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78.doc" TargetMode="External"/><Relationship Id="rId263" Type="http://schemas.openxmlformats.org/officeDocument/2006/relationships/hyperlink" Target="../../home/user/.cache/.fr-j0RsOo/&#1054;&#1088;&#1075;&#1072;&#1085;&#1099;%20&#1091;&#1087;&#1088;&#1072;&#1074;&#1083;&#1077;&#1085;&#1080;&#1103;%20&#1057;&#1056;&#1054;-&#1069;-098.doc" TargetMode="External"/><Relationship Id="rId284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123.docx" TargetMode="External"/><Relationship Id="rId37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49.doc" TargetMode="External"/><Relationship Id="rId58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80.doc" TargetMode="External"/><Relationship Id="rId79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02.doc" TargetMode="External"/><Relationship Id="rId102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21.doc" TargetMode="External"/><Relationship Id="rId123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41.doc" TargetMode="External"/><Relationship Id="rId144" Type="http://schemas.openxmlformats.org/officeDocument/2006/relationships/hyperlink" Target="../../home/user/.cache/.fr-j0RsOo/&#1054;&#1088;&#1075;&#1072;&#1085;&#1099;%20&#1091;&#1087;&#1088;&#1072;&#1074;&#1083;&#1077;&#1085;&#1080;&#1103;%20&#1057;&#1056;&#1054;-&#1069;-003.docx" TargetMode="External"/><Relationship Id="rId90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12.doc" TargetMode="External"/><Relationship Id="rId165" Type="http://schemas.openxmlformats.org/officeDocument/2006/relationships/hyperlink" Target="../../home/user/.cache/.fr-j0RsOo/&#1054;&#1088;&#1075;&#1072;&#1085;&#1099;%20&#1091;&#1087;&#1088;&#1072;&#1074;&#1083;&#1077;&#1085;&#1080;&#1103;%20&#1057;&#1056;&#1054;-&#1069;-018.doc" TargetMode="External"/><Relationship Id="rId186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34.docx" TargetMode="External"/><Relationship Id="rId211" Type="http://schemas.openxmlformats.org/officeDocument/2006/relationships/hyperlink" Target="../../home/user/.cache/.fr-j0RsOo/&#1054;&#1088;&#1075;&#1072;&#1085;&#1099;%20&#1091;&#1087;&#1088;&#1072;&#1074;&#1083;&#1077;&#1085;&#1080;&#1103;%20&#1057;&#1056;&#1054;-&#1069;-052.doc" TargetMode="External"/><Relationship Id="rId232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69.docx" TargetMode="External"/><Relationship Id="rId253" Type="http://schemas.openxmlformats.org/officeDocument/2006/relationships/hyperlink" Target="../../home/user/.cache/.fr-j0RsOo/&#1054;&#1088;&#1075;&#1072;&#1085;&#1099;%20&#1091;&#1087;&#1088;&#1072;&#1074;&#1083;&#1077;&#1085;&#1080;&#1103;%20&#1057;&#1056;&#1054;-&#1069;-089.doc" TargetMode="External"/><Relationship Id="rId274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109.doc" TargetMode="External"/><Relationship Id="rId295" Type="http://schemas.openxmlformats.org/officeDocument/2006/relationships/hyperlink" Target="../../home/user/.cache/.fr-j0RsOo/&#1054;&#1088;&#1075;&#1072;&#1085;&#1099;%20&#1091;&#1087;&#1088;&#1072;&#1074;&#1083;&#1077;&#1085;&#1080;&#1103;%20&#1057;&#1056;&#1054;-&#1069;-145.docx" TargetMode="External"/><Relationship Id="rId309" Type="http://schemas.openxmlformats.org/officeDocument/2006/relationships/hyperlink" Target="../../home/user/.cache/.fr-j0RsOo/&#1054;&#1088;&#1075;&#1072;&#1085;&#1099;%20&#1091;&#1087;&#1088;&#1072;&#1074;&#1083;&#1077;&#1085;&#1080;&#1103;%20&#1057;&#1056;&#1054;-&#1069;-154.doc" TargetMode="External"/><Relationship Id="rId27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36.doc" TargetMode="External"/><Relationship Id="rId48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66.doc" TargetMode="External"/><Relationship Id="rId69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91.docx" TargetMode="External"/><Relationship Id="rId113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35.doc" TargetMode="External"/><Relationship Id="rId134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52.docx" TargetMode="External"/><Relationship Id="rId80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02.doc" TargetMode="External"/><Relationship Id="rId155" Type="http://schemas.openxmlformats.org/officeDocument/2006/relationships/hyperlink" Target="../../home/user/.cache/.fr-j0RsOo/&#1054;&#1088;&#1075;&#1072;&#1085;&#1099;%20&#1091;&#1087;&#1088;&#1072;&#1074;&#1083;&#1077;&#1085;&#1080;&#1103;%20&#1057;&#1056;&#1054;-&#1069;-011.doc" TargetMode="External"/><Relationship Id="rId176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27.doc" TargetMode="External"/><Relationship Id="rId197" Type="http://schemas.openxmlformats.org/officeDocument/2006/relationships/hyperlink" Target="../../home/user/.cache/.fr-j0RsOo/&#1054;&#1088;&#1075;&#1072;&#1085;&#1099;%20&#1091;&#1087;&#1088;&#1072;&#1074;&#1083;&#1077;&#1085;&#1080;&#1103;%20&#1057;&#1056;&#1054;-&#1069;-043.doc" TargetMode="External"/><Relationship Id="rId201" Type="http://schemas.openxmlformats.org/officeDocument/2006/relationships/hyperlink" Target="../../home/user/.cache/.fr-j0RsOo/&#1054;&#1088;&#1075;&#1072;&#1085;&#1099;%20&#1091;&#1087;&#1088;&#1072;&#1074;&#1083;&#1077;&#1085;&#1080;&#1103;%20&#1057;&#1056;&#1054;-&#1069;-046.doc" TargetMode="External"/><Relationship Id="rId222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63.doc" TargetMode="External"/><Relationship Id="rId243" Type="http://schemas.openxmlformats.org/officeDocument/2006/relationships/hyperlink" Target="../../home/user/.cache/.fr-j0RsOo/&#1054;&#1088;&#1075;&#1072;&#1085;&#1099;%20&#1091;&#1087;&#1088;&#1072;&#1074;&#1083;&#1077;&#1085;&#1080;&#1103;%20&#1057;&#1056;&#1054;-&#1069;-078.doc" TargetMode="External"/><Relationship Id="rId264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99.doc" TargetMode="External"/><Relationship Id="rId285" Type="http://schemas.openxmlformats.org/officeDocument/2006/relationships/hyperlink" Target="../../home/user/.cache/.fr-j0RsOo/&#1054;&#1088;&#1075;&#1072;&#1085;&#1099;%20&#1091;&#1087;&#1088;&#1072;&#1074;&#1083;&#1077;&#1085;&#1080;&#1103;%20&#1057;&#1056;&#1054;-&#1069;-123.doc" TargetMode="External"/><Relationship Id="rId17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23.docx" TargetMode="External"/><Relationship Id="rId38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53.doc" TargetMode="External"/><Relationship Id="rId59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83.docx" TargetMode="External"/><Relationship Id="rId103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22.docx" TargetMode="External"/><Relationship Id="rId124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41.doc" TargetMode="External"/><Relationship Id="rId310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155.docx" TargetMode="External"/><Relationship Id="rId70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91.doc" TargetMode="External"/><Relationship Id="rId91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14.doc" TargetMode="External"/><Relationship Id="rId145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04.docx" TargetMode="External"/><Relationship Id="rId166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19.doc" TargetMode="External"/><Relationship Id="rId187" Type="http://schemas.openxmlformats.org/officeDocument/2006/relationships/hyperlink" Target="../../home/user/.cache/.fr-j0RsOo/&#1054;&#1088;&#1075;&#1072;&#1085;&#1099;%20&#1091;&#1087;&#1088;&#1072;&#1074;&#1083;&#1077;&#1085;&#1080;&#1103;%20&#1057;&#1056;&#1054;-&#1069;-034.docx" TargetMode="External"/><Relationship Id="rId1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24.doc" TargetMode="External"/><Relationship Id="rId212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54.doc" TargetMode="External"/><Relationship Id="rId233" Type="http://schemas.openxmlformats.org/officeDocument/2006/relationships/hyperlink" Target="../../home/user/.cache/.fr-j0RsOo/&#1054;&#1088;&#1075;&#1072;&#1085;&#1099;%20&#1091;&#1087;&#1088;&#1072;&#1074;&#1083;&#1077;&#1085;&#1080;&#1103;%20&#1057;&#1056;&#1054;-&#1069;-069.docx" TargetMode="External"/><Relationship Id="rId254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90.docx" TargetMode="External"/><Relationship Id="rId28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37.doc" TargetMode="External"/><Relationship Id="rId49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66.doc" TargetMode="External"/><Relationship Id="rId114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35.doc" TargetMode="External"/><Relationship Id="rId275" Type="http://schemas.openxmlformats.org/officeDocument/2006/relationships/hyperlink" Target="../../home/user/.cache/.fr-j0RsOo/&#1054;&#1088;&#1075;&#1072;&#1085;&#1099;%20&#1091;&#1087;&#1088;&#1072;&#1074;&#1083;&#1077;&#1085;&#1080;&#1103;%20&#1057;&#1056;&#1054;-&#1069;-109.doc" TargetMode="External"/><Relationship Id="rId296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146.doc" TargetMode="External"/><Relationship Id="rId300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149.docx" TargetMode="External"/><Relationship Id="rId60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83.doc" TargetMode="External"/><Relationship Id="rId81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06.doc" TargetMode="External"/><Relationship Id="rId135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156.docx" TargetMode="External"/><Relationship Id="rId156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12.doc" TargetMode="External"/><Relationship Id="rId177" Type="http://schemas.openxmlformats.org/officeDocument/2006/relationships/hyperlink" Target="../../home/user/.cache/.fr-j0RsOo/&#1054;&#1088;&#1075;&#1072;&#1085;&#1099;%20&#1091;&#1087;&#1088;&#1072;&#1074;&#1083;&#1077;&#1085;&#1080;&#1103;%20&#1057;&#1056;&#1054;-&#1069;-027.doc" TargetMode="External"/><Relationship Id="rId198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44.doc" TargetMode="External"/><Relationship Id="rId202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47.doc" TargetMode="External"/><Relationship Id="rId223" Type="http://schemas.openxmlformats.org/officeDocument/2006/relationships/hyperlink" Target="../../home/user/.cache/.fr-j0RsOo/&#1054;&#1088;&#1075;&#1072;&#1085;&#1099;%20&#1091;&#1087;&#1088;&#1072;&#1074;&#1083;&#1077;&#1085;&#1080;&#1103;%20&#1057;&#1056;&#1054;-&#1069;-063.doc" TargetMode="External"/><Relationship Id="rId244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79.doc" TargetMode="External"/><Relationship Id="rId18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23.doc" TargetMode="External"/><Relationship Id="rId39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53.doc" TargetMode="External"/><Relationship Id="rId265" Type="http://schemas.openxmlformats.org/officeDocument/2006/relationships/hyperlink" Target="../../home/user/.cache/.fr-j0RsOo/&#1054;&#1088;&#1075;&#1072;&#1085;&#1099;%20&#1091;&#1087;&#1088;&#1072;&#1074;&#1083;&#1077;&#1085;&#1080;&#1103;%20&#1057;&#1056;&#1054;-&#1069;-099.doc" TargetMode="External"/><Relationship Id="rId286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134.docx" TargetMode="External"/><Relationship Id="rId50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73.doc" TargetMode="External"/><Relationship Id="rId104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22.doc" TargetMode="External"/><Relationship Id="rId125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28.docx" TargetMode="External"/><Relationship Id="rId146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06.doc" TargetMode="External"/><Relationship Id="rId167" Type="http://schemas.openxmlformats.org/officeDocument/2006/relationships/hyperlink" Target="../../home/user/.cache/.fr-j0RsOo/&#1054;&#1088;&#1075;&#1072;&#1085;&#1099;%20&#1091;&#1087;&#1088;&#1072;&#1074;&#1083;&#1077;&#1085;&#1080;&#1103;%20&#1057;&#1056;&#1054;-&#1069;-019.doc" TargetMode="External"/><Relationship Id="rId188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35.docx" TargetMode="External"/><Relationship Id="rId311" Type="http://schemas.openxmlformats.org/officeDocument/2006/relationships/hyperlink" Target="../../home/user/.cache/.fr-j0RsOo/&#1054;&#1088;&#1075;&#1072;&#1085;&#1099;%20&#1091;&#1087;&#1088;&#1072;&#1074;&#1083;&#1077;&#1085;&#1080;&#1103;%20&#1057;&#1056;&#1054;-&#1069;-155.doc" TargetMode="External"/><Relationship Id="rId71" Type="http://schemas.openxmlformats.org/officeDocument/2006/relationships/hyperlink" Target="../22%2007%2027%20&#1086;&#1090;%20&#1041;&#1077;&#1079;&#1085;&#1086;&#1089;&#1086;&#1074;&#1086;&#1081;/&#1055;&#1077;&#1088;&#1077;&#1095;&#1077;&#1085;&#1100;%20&#1089;&#1090;&#1072;&#1085;&#1076;&#1072;&#1088;&#1090;&#1086;&#1074;%20&#1080;%20&#1087;&#1088;&#1072;&#1074;&#1080;&#1083;%20&#1057;&#1056;&#1054;-&#1069;-092.docx" TargetMode="External"/><Relationship Id="rId92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14.doc" TargetMode="External"/><Relationship Id="rId213" Type="http://schemas.openxmlformats.org/officeDocument/2006/relationships/hyperlink" Target="../../home/user/.cache/.fr-j0RsOo/&#1054;&#1088;&#1075;&#1072;&#1085;&#1099;%20&#1091;&#1087;&#1088;&#1072;&#1074;&#1083;&#1077;&#1085;&#1080;&#1103;%20&#1057;&#1056;&#1054;-&#1069;-054.docx" TargetMode="External"/><Relationship Id="rId234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070.docx" TargetMode="External"/><Relationship Id="rId2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125.docx" TargetMode="External"/><Relationship Id="rId29" Type="http://schemas.openxmlformats.org/officeDocument/2006/relationships/hyperlink" Target="../22%2007%2027%20&#1086;&#1090;%20&#1041;&#1077;&#1079;&#1085;&#1086;&#1089;&#1086;&#1074;&#1086;&#1081;/&#1054;&#1088;&#1075;&#1072;&#1085;&#1099;%20&#1091;&#1087;&#1088;&#1072;&#1074;&#1083;&#1077;&#1085;&#1080;&#1103;%20&#1057;&#1056;&#1054;-&#1069;-037.doc" TargetMode="External"/><Relationship Id="rId255" Type="http://schemas.openxmlformats.org/officeDocument/2006/relationships/hyperlink" Target="../../home/user/.cache/.fr-j0RsOo/&#1054;&#1088;&#1075;&#1072;&#1085;&#1099;%20&#1091;&#1087;&#1088;&#1072;&#1074;&#1083;&#1077;&#1085;&#1080;&#1103;%20&#1057;&#1056;&#1054;-&#1069;-090.doc" TargetMode="External"/><Relationship Id="rId276" Type="http://schemas.openxmlformats.org/officeDocument/2006/relationships/hyperlink" Target="../../home/user/.cache/.fr-j0RsOo/&#1055;&#1077;&#1088;&#1077;&#1095;&#1077;&#1085;&#1100;%20&#1089;&#1090;&#1072;&#1085;&#1076;&#1072;&#1088;&#1090;&#1086;&#1074;%20&#1080;%20&#1087;&#1088;&#1072;&#1074;&#1080;&#1083;%20&#1057;&#1056;&#1054;-&#1069;-111.doc" TargetMode="External"/><Relationship Id="rId297" Type="http://schemas.openxmlformats.org/officeDocument/2006/relationships/hyperlink" Target="../../home/user/.cache/.fr-j0RsOo/&#1054;&#1088;&#1075;&#1072;&#1085;&#1099;%20&#1091;&#1087;&#1088;&#1072;&#1074;&#1083;&#1077;&#1085;&#1080;&#1103;%20&#1057;&#1056;&#1054;-&#1069;-146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216"/>
  <sheetViews>
    <sheetView tabSelected="1" topLeftCell="A22" zoomScale="70" zoomScaleNormal="70" workbookViewId="0">
      <selection activeCell="F24" sqref="F24"/>
    </sheetView>
  </sheetViews>
  <sheetFormatPr defaultRowHeight="214.5" customHeight="1" x14ac:dyDescent="0.2"/>
  <cols>
    <col min="1" max="1" width="9.85546875" style="25" customWidth="1"/>
    <col min="2" max="2" width="13.42578125" style="25" customWidth="1"/>
    <col min="3" max="3" width="30.7109375" style="25" customWidth="1"/>
    <col min="4" max="4" width="31.85546875" style="25" customWidth="1"/>
    <col min="5" max="5" width="18.7109375" style="25" customWidth="1"/>
    <col min="6" max="6" width="25.7109375" style="25" customWidth="1"/>
    <col min="7" max="7" width="29.85546875" style="25" customWidth="1"/>
    <col min="8" max="8" width="36" style="25" customWidth="1"/>
    <col min="9" max="9" width="24.42578125" style="25" customWidth="1"/>
    <col min="10" max="10" width="24.85546875" style="25" customWidth="1"/>
    <col min="11" max="11" width="27.7109375" style="25" customWidth="1"/>
    <col min="12" max="12" width="23" style="25" customWidth="1"/>
    <col min="13" max="13" width="19.5703125" style="25" customWidth="1"/>
    <col min="14" max="14" width="19.7109375" style="25" customWidth="1"/>
    <col min="15" max="15" width="23.7109375" style="25" customWidth="1"/>
    <col min="16" max="16384" width="9.140625" style="25"/>
  </cols>
  <sheetData>
    <row r="1" spans="1:16" ht="30.75" customHeight="1" x14ac:dyDescent="0.4">
      <c r="A1" s="68" t="s">
        <v>272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6" ht="25.5" customHeight="1" x14ac:dyDescent="0.3">
      <c r="A2" s="69" t="s">
        <v>283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6" ht="23.25" customHeight="1" x14ac:dyDescent="0.3">
      <c r="A3" s="69" t="s">
        <v>71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6" ht="12" customHeight="1" x14ac:dyDescent="0.2"/>
    <row r="5" spans="1:16" s="26" customFormat="1" ht="108" customHeight="1" x14ac:dyDescent="0.2">
      <c r="A5" s="3" t="s">
        <v>278</v>
      </c>
      <c r="B5" s="3" t="s">
        <v>97</v>
      </c>
      <c r="C5" s="3" t="s">
        <v>98</v>
      </c>
      <c r="D5" s="3" t="s">
        <v>110</v>
      </c>
      <c r="E5" s="3" t="s">
        <v>111</v>
      </c>
      <c r="F5" s="3" t="s">
        <v>112</v>
      </c>
      <c r="G5" s="2" t="s">
        <v>233</v>
      </c>
      <c r="H5" s="6" t="s">
        <v>113</v>
      </c>
      <c r="I5" s="2" t="s">
        <v>273</v>
      </c>
      <c r="J5" s="3" t="s">
        <v>235</v>
      </c>
      <c r="K5" s="3" t="s">
        <v>274</v>
      </c>
      <c r="L5" s="3" t="s">
        <v>275</v>
      </c>
      <c r="M5" s="3" t="s">
        <v>276</v>
      </c>
      <c r="N5" s="2" t="s">
        <v>277</v>
      </c>
      <c r="O5" s="2" t="s">
        <v>234</v>
      </c>
      <c r="P5" s="1"/>
    </row>
    <row r="6" spans="1:16" s="4" customFormat="1" ht="12.75" customHeight="1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</row>
    <row r="7" spans="1:16" s="8" customFormat="1" ht="180" customHeight="1" x14ac:dyDescent="0.2">
      <c r="A7" s="42">
        <v>1</v>
      </c>
      <c r="B7" s="43" t="s">
        <v>310</v>
      </c>
      <c r="C7" s="44" t="s">
        <v>311</v>
      </c>
      <c r="D7" s="45" t="s">
        <v>922</v>
      </c>
      <c r="E7" s="44" t="s">
        <v>312</v>
      </c>
      <c r="F7" s="44" t="s">
        <v>1032</v>
      </c>
      <c r="G7" s="46" t="str">
        <f>HYPERLINK("Перечень членов СРО-Э-001.docx", "Перечень членов СРО-Э-001")</f>
        <v>Перечень членов СРО-Э-001</v>
      </c>
      <c r="H7" s="46" t="s">
        <v>169</v>
      </c>
      <c r="I7" s="46" t="s">
        <v>195</v>
      </c>
      <c r="J7" s="44" t="s">
        <v>313</v>
      </c>
      <c r="K7" s="44" t="s">
        <v>1001</v>
      </c>
      <c r="L7" s="47" t="s">
        <v>236</v>
      </c>
      <c r="M7" s="48" t="str">
        <f>HYPERLINK("Перечень исключенных членов СРО-Э-001.docx", "Перечень исключенных членов СРО-Э-001")</f>
        <v>Перечень исключенных членов СРО-Э-001</v>
      </c>
      <c r="N7" s="47" t="s">
        <v>309</v>
      </c>
      <c r="O7" s="48" t="str">
        <f>HYPERLINK("http://www.sroea.ru/", "Сайт организации: http://www.sroea.ru/")</f>
        <v>Сайт организации: http://www.sroea.ru/</v>
      </c>
    </row>
    <row r="8" spans="1:16" s="8" customFormat="1" ht="180" customHeight="1" x14ac:dyDescent="0.2">
      <c r="A8" s="42">
        <v>2</v>
      </c>
      <c r="B8" s="43" t="s">
        <v>310</v>
      </c>
      <c r="C8" s="44" t="s">
        <v>314</v>
      </c>
      <c r="D8" s="44" t="s">
        <v>923</v>
      </c>
      <c r="E8" s="44" t="s">
        <v>315</v>
      </c>
      <c r="F8" s="44" t="s">
        <v>316</v>
      </c>
      <c r="G8" s="46" t="str">
        <f>HYPERLINK("Перечень членов СРО-Э-002.docx", "Перечень членов СРО-Э-002")</f>
        <v>Перечень членов СРО-Э-002</v>
      </c>
      <c r="H8" s="46" t="s">
        <v>170</v>
      </c>
      <c r="I8" s="46" t="s">
        <v>194</v>
      </c>
      <c r="J8" s="44" t="s">
        <v>313</v>
      </c>
      <c r="K8" s="44" t="s">
        <v>1002</v>
      </c>
      <c r="L8" s="47" t="s">
        <v>236</v>
      </c>
      <c r="M8" s="48" t="str">
        <f>HYPERLINK("Перечень исключенных членов СРО-Э-002.docx", "Перечень исключенных членов СРО-Э-002")</f>
        <v>Перечень исключенных членов СРО-Э-002</v>
      </c>
      <c r="N8" s="47" t="s">
        <v>309</v>
      </c>
      <c r="O8" s="48" t="str">
        <f>HYPERLINK("http://www.tek-expert.ru/", "Сайт организации: http://www.tek-expert.ru/")</f>
        <v>Сайт организации: http://www.tek-expert.ru/</v>
      </c>
    </row>
    <row r="9" spans="1:16" s="8" customFormat="1" ht="180" customHeight="1" x14ac:dyDescent="0.2">
      <c r="A9" s="42">
        <v>3</v>
      </c>
      <c r="B9" s="43" t="s">
        <v>310</v>
      </c>
      <c r="C9" s="44" t="s">
        <v>317</v>
      </c>
      <c r="D9" s="44" t="s">
        <v>924</v>
      </c>
      <c r="E9" s="44" t="s">
        <v>318</v>
      </c>
      <c r="F9" s="43" t="s">
        <v>319</v>
      </c>
      <c r="G9" s="46" t="str">
        <f>HYPERLINK("Перечень членов СРО-Э-003.docx", "Перечень членов СРО-Э-003")</f>
        <v>Перечень членов СРО-Э-003</v>
      </c>
      <c r="H9" s="46" t="s">
        <v>171</v>
      </c>
      <c r="I9" s="46" t="s">
        <v>40</v>
      </c>
      <c r="J9" s="44" t="s">
        <v>313</v>
      </c>
      <c r="K9" s="44" t="s">
        <v>1003</v>
      </c>
      <c r="L9" s="47" t="s">
        <v>236</v>
      </c>
      <c r="M9" s="48" t="str">
        <f>HYPERLINK("Перечень исключенных членов СРО-Э-003.docx", "Перечень исключенных членов СРО-Э-003")</f>
        <v>Перечень исключенных членов СРО-Э-003</v>
      </c>
      <c r="N9" s="47" t="s">
        <v>309</v>
      </c>
      <c r="O9" s="49" t="str">
        <f>HYPERLINK("http://www.soen.ru/", "Сайт организации: http://www.soen.ru/")</f>
        <v>Сайт организации: http://www.soen.ru/</v>
      </c>
    </row>
    <row r="10" spans="1:16" s="8" customFormat="1" ht="180" customHeight="1" x14ac:dyDescent="0.2">
      <c r="A10" s="42">
        <v>4</v>
      </c>
      <c r="B10" s="43" t="s">
        <v>320</v>
      </c>
      <c r="C10" s="44" t="s">
        <v>321</v>
      </c>
      <c r="D10" s="44" t="s">
        <v>925</v>
      </c>
      <c r="E10" s="44" t="s">
        <v>322</v>
      </c>
      <c r="F10" s="43" t="s">
        <v>323</v>
      </c>
      <c r="G10" s="46" t="str">
        <f>HYPERLINK("Перечень членов СРО-Э-004.docx", "Перечень членов СРО-Э-004")</f>
        <v>Перечень членов СРО-Э-004</v>
      </c>
      <c r="H10" s="46" t="s">
        <v>172</v>
      </c>
      <c r="I10" s="44" t="s">
        <v>193</v>
      </c>
      <c r="J10" s="44" t="s">
        <v>313</v>
      </c>
      <c r="K10" s="44" t="s">
        <v>1004</v>
      </c>
      <c r="L10" s="47" t="s">
        <v>236</v>
      </c>
      <c r="M10" s="48" t="str">
        <f>HYPERLINK("Перечень исключенных членов СРО-Э-004.docx", "Перечень исключенных членов СРО-Э-004")</f>
        <v>Перечень исключенных членов СРО-Э-004</v>
      </c>
      <c r="N10" s="47" t="s">
        <v>309</v>
      </c>
      <c r="O10" s="49" t="str">
        <f>HYPERLINK("http://www.npaudit.ru/", "Сайт организации: http://www.npaudit.ru/")</f>
        <v>Сайт организации: http://www.npaudit.ru/</v>
      </c>
    </row>
    <row r="11" spans="1:16" s="8" customFormat="1" ht="180" customHeight="1" x14ac:dyDescent="0.2">
      <c r="A11" s="42">
        <v>5</v>
      </c>
      <c r="B11" s="17" t="s">
        <v>320</v>
      </c>
      <c r="C11" s="15" t="s">
        <v>324</v>
      </c>
      <c r="D11" s="14" t="s">
        <v>325</v>
      </c>
      <c r="E11" s="15" t="s">
        <v>326</v>
      </c>
      <c r="F11" s="17" t="s">
        <v>854</v>
      </c>
      <c r="G11" s="27" t="str">
        <f>HYPERLINK("Перечень членов СРО-Э-005.docx", "Перечень членов СРО-Э-005")</f>
        <v>Перечень членов СРО-Э-005</v>
      </c>
      <c r="H11" s="27" t="s">
        <v>173</v>
      </c>
      <c r="I11" s="27" t="s">
        <v>192</v>
      </c>
      <c r="J11" s="15" t="s">
        <v>313</v>
      </c>
      <c r="K11" s="15" t="s">
        <v>1002</v>
      </c>
      <c r="L11" s="15" t="s">
        <v>236</v>
      </c>
      <c r="M11" s="27" t="str">
        <f>HYPERLINK("Перечень исключенных членов СРО-Э-005.docx", "Перечень исключенных членов СРО-Э-005")</f>
        <v>Перечень исключенных членов СРО-Э-005</v>
      </c>
      <c r="N11" s="15" t="s">
        <v>309</v>
      </c>
      <c r="O11" s="28" t="str">
        <f>HYPERLINK("http://www.integralenergy.ru/", "Сайт организации: http://www.integralenergy.ru/")</f>
        <v>Сайт организации: http://www.integralenergy.ru/</v>
      </c>
    </row>
    <row r="12" spans="1:16" s="8" customFormat="1" ht="180" customHeight="1" x14ac:dyDescent="0.2">
      <c r="A12" s="42">
        <v>6</v>
      </c>
      <c r="B12" s="43" t="s">
        <v>327</v>
      </c>
      <c r="C12" s="44" t="s">
        <v>328</v>
      </c>
      <c r="D12" s="44" t="s">
        <v>926</v>
      </c>
      <c r="E12" s="44" t="s">
        <v>329</v>
      </c>
      <c r="F12" s="43" t="s">
        <v>330</v>
      </c>
      <c r="G12" s="46" t="str">
        <f>HYPERLINK("Перечень членов СРО-Э-006.docx", "Перечень членов СРО-Э-006")</f>
        <v>Перечень членов СРО-Э-006</v>
      </c>
      <c r="H12" s="46" t="s">
        <v>174</v>
      </c>
      <c r="I12" s="46" t="s">
        <v>191</v>
      </c>
      <c r="J12" s="44" t="s">
        <v>313</v>
      </c>
      <c r="K12" s="44" t="s">
        <v>1005</v>
      </c>
      <c r="L12" s="47" t="s">
        <v>236</v>
      </c>
      <c r="M12" s="48" t="str">
        <f>HYPERLINK("Перечень исключенных членов СРО-Э-006.docx", "Перечень исключенных членов СРО-Э-006")</f>
        <v>Перечень исключенных членов СРО-Э-006</v>
      </c>
      <c r="N12" s="47" t="s">
        <v>309</v>
      </c>
      <c r="O12" s="49" t="str">
        <f>HYPERLINK("http://www.npmge.ru/", "Сайт организации: http://www.npmge.ru/")</f>
        <v>Сайт организации: http://www.npmge.ru/</v>
      </c>
    </row>
    <row r="13" spans="1:16" s="8" customFormat="1" ht="186.75" customHeight="1" x14ac:dyDescent="0.2">
      <c r="A13" s="42">
        <v>7</v>
      </c>
      <c r="B13" s="43" t="s">
        <v>331</v>
      </c>
      <c r="C13" s="50" t="s">
        <v>995</v>
      </c>
      <c r="D13" s="45" t="s">
        <v>927</v>
      </c>
      <c r="E13" s="44" t="s">
        <v>332</v>
      </c>
      <c r="F13" s="43" t="s">
        <v>333</v>
      </c>
      <c r="G13" s="46" t="str">
        <f>HYPERLINK("[СРО-Э-007.xlsx]'Действующие члены СРО (58)'!A1", "Перечень членов СРО-Э-007")</f>
        <v>Перечень членов СРО-Э-007</v>
      </c>
      <c r="H13" s="46" t="s">
        <v>137</v>
      </c>
      <c r="I13" s="46" t="s">
        <v>109</v>
      </c>
      <c r="J13" s="44" t="s">
        <v>313</v>
      </c>
      <c r="K13" s="44" t="s">
        <v>1006</v>
      </c>
      <c r="L13" s="47" t="s">
        <v>236</v>
      </c>
      <c r="M13" s="48" t="str">
        <f>HYPERLINK("[СРО-Э-007.xlsx]'Исключенные члены СРО (332)'!A1", "Перечень исключенных членов СРО-Э-007")</f>
        <v>Перечень исключенных членов СРО-Э-007</v>
      </c>
      <c r="N13" s="47" t="s">
        <v>309</v>
      </c>
      <c r="O13" s="49" t="str">
        <f>HYPERLINK("http://www.guildenergo.ru/", "Сайт организации: http://www.guildenergo.ru/")</f>
        <v>Сайт организации: http://www.guildenergo.ru/</v>
      </c>
    </row>
    <row r="14" spans="1:16" s="8" customFormat="1" ht="180" customHeight="1" x14ac:dyDescent="0.2">
      <c r="A14" s="42">
        <v>8</v>
      </c>
      <c r="B14" s="43" t="s">
        <v>331</v>
      </c>
      <c r="C14" s="44" t="s">
        <v>334</v>
      </c>
      <c r="D14" s="44" t="s">
        <v>928</v>
      </c>
      <c r="E14" s="44" t="s">
        <v>335</v>
      </c>
      <c r="F14" s="43" t="s">
        <v>336</v>
      </c>
      <c r="G14" s="46" t="str">
        <f>HYPERLINK("Перечень членов СРО-Э-008.docx", "Перечень членов СРО-Э-008")</f>
        <v>Перечень членов СРО-Э-008</v>
      </c>
      <c r="H14" s="46" t="s">
        <v>96</v>
      </c>
      <c r="I14" s="46" t="s">
        <v>108</v>
      </c>
      <c r="J14" s="44" t="s">
        <v>337</v>
      </c>
      <c r="K14" s="44" t="s">
        <v>1007</v>
      </c>
      <c r="L14" s="47" t="s">
        <v>236</v>
      </c>
      <c r="M14" s="48" t="str">
        <f>HYPERLINK("Перечень исключенных членов СРО-Э-008.docx", "Перечень исключенных членов СРО-Э-008")</f>
        <v>Перечень исключенных членов СРО-Э-008</v>
      </c>
      <c r="N14" s="47" t="s">
        <v>309</v>
      </c>
      <c r="O14" s="49" t="str">
        <f>HYPERLINK("http://содействие-тэр.рф/", "Сайт организации: http://содействие-тэр.рф/")</f>
        <v>Сайт организации: http://содействие-тэр.рф/</v>
      </c>
    </row>
    <row r="15" spans="1:16" s="8" customFormat="1" ht="180" customHeight="1" x14ac:dyDescent="0.2">
      <c r="A15" s="42">
        <v>9</v>
      </c>
      <c r="B15" s="17" t="s">
        <v>338</v>
      </c>
      <c r="C15" s="15" t="s">
        <v>339</v>
      </c>
      <c r="D15" s="15" t="s">
        <v>340</v>
      </c>
      <c r="E15" s="15" t="s">
        <v>341</v>
      </c>
      <c r="F15" s="17" t="s">
        <v>855</v>
      </c>
      <c r="G15" s="27" t="str">
        <f>HYPERLINK("Перечень членов СРО-Э-009.docx", "Перечень членов СРО-Э-009")</f>
        <v>Перечень членов СРО-Э-009</v>
      </c>
      <c r="H15" s="27" t="s">
        <v>80</v>
      </c>
      <c r="I15" s="27" t="s">
        <v>107</v>
      </c>
      <c r="J15" s="15" t="s">
        <v>313</v>
      </c>
      <c r="K15" s="15" t="s">
        <v>1001</v>
      </c>
      <c r="L15" s="15" t="s">
        <v>236</v>
      </c>
      <c r="M15" s="27" t="str">
        <f>HYPERLINK("Перечень исключенных членов СРО-Э-009.docx", "Перечень исключенных членов СРО-Э-009")</f>
        <v>Перечень исключенных членов СРО-Э-009</v>
      </c>
      <c r="N15" s="15" t="s">
        <v>309</v>
      </c>
      <c r="O15" s="28" t="str">
        <f>HYPERLINK("http://www.sromcee.ru/", "Сайт организации: http://www.sromcee.ru/")</f>
        <v>Сайт организации: http://www.sromcee.ru/</v>
      </c>
    </row>
    <row r="16" spans="1:16" s="8" customFormat="1" ht="180" customHeight="1" x14ac:dyDescent="0.2">
      <c r="A16" s="42">
        <v>10</v>
      </c>
      <c r="B16" s="43" t="s">
        <v>338</v>
      </c>
      <c r="C16" s="44" t="s">
        <v>342</v>
      </c>
      <c r="D16" s="44" t="s">
        <v>929</v>
      </c>
      <c r="E16" s="44" t="s">
        <v>343</v>
      </c>
      <c r="F16" s="43" t="s">
        <v>344</v>
      </c>
      <c r="G16" s="46" t="str">
        <f>HYPERLINK("Перечень членов СРО-Э-010.docx", "Перечень членов СРО-Э-010")</f>
        <v>Перечень членов СРО-Э-010</v>
      </c>
      <c r="H16" s="46" t="s">
        <v>138</v>
      </c>
      <c r="I16" s="46" t="s">
        <v>125</v>
      </c>
      <c r="J16" s="44" t="s">
        <v>313</v>
      </c>
      <c r="K16" s="44" t="s">
        <v>1008</v>
      </c>
      <c r="L16" s="47" t="s">
        <v>236</v>
      </c>
      <c r="M16" s="48" t="str">
        <f>HYPERLINK("Перечень исключенных членов СРО-Э-010.docx", "Перечень исключенных членов СРО-Э-010")</f>
        <v>Перечень исключенных членов СРО-Э-010</v>
      </c>
      <c r="N16" s="47" t="s">
        <v>309</v>
      </c>
      <c r="O16" s="49" t="str">
        <f>HYPERLINK("http://www.sro-eo.ru/", "Сайт организации: http://www.sro-eo.ru/")</f>
        <v>Сайт организации: http://www.sro-eo.ru/</v>
      </c>
    </row>
    <row r="17" spans="1:85" s="7" customFormat="1" ht="180" customHeight="1" x14ac:dyDescent="0.2">
      <c r="A17" s="42">
        <v>11</v>
      </c>
      <c r="B17" s="43" t="s">
        <v>345</v>
      </c>
      <c r="C17" s="44" t="s">
        <v>346</v>
      </c>
      <c r="D17" s="44" t="s">
        <v>930</v>
      </c>
      <c r="E17" s="44" t="s">
        <v>347</v>
      </c>
      <c r="F17" s="43" t="s">
        <v>348</v>
      </c>
      <c r="G17" s="46" t="str">
        <f>HYPERLINK("Перечень членов СРО-Э-011.docx", "Перечень членов СРО-Э-011")</f>
        <v>Перечень членов СРО-Э-011</v>
      </c>
      <c r="H17" s="46" t="s">
        <v>139</v>
      </c>
      <c r="I17" s="46" t="s">
        <v>124</v>
      </c>
      <c r="J17" s="44" t="s">
        <v>313</v>
      </c>
      <c r="K17" s="44" t="s">
        <v>1005</v>
      </c>
      <c r="L17" s="47" t="s">
        <v>236</v>
      </c>
      <c r="M17" s="48" t="str">
        <f>HYPERLINK("Перечень исключенных членов СРО-Э-011.docx", "Перечень исключенных членов СРО-Э-011")</f>
        <v>Перечень исключенных членов СРО-Э-011</v>
      </c>
      <c r="N17" s="47" t="s">
        <v>309</v>
      </c>
      <c r="O17" s="49" t="str">
        <f>HYPERLINK("http://sro-energoauditorov.ru/", "Сайт организации: http://sro-energoauditorov.ru/")</f>
        <v>Сайт организации: http://sro-energoauditorov.ru/</v>
      </c>
    </row>
    <row r="18" spans="1:85" s="7" customFormat="1" ht="180" customHeight="1" x14ac:dyDescent="0.2">
      <c r="A18" s="42">
        <v>12</v>
      </c>
      <c r="B18" s="43" t="s">
        <v>345</v>
      </c>
      <c r="C18" s="44" t="s">
        <v>349</v>
      </c>
      <c r="D18" s="44" t="s">
        <v>931</v>
      </c>
      <c r="E18" s="44" t="s">
        <v>350</v>
      </c>
      <c r="F18" s="43" t="s">
        <v>351</v>
      </c>
      <c r="G18" s="46" t="str">
        <f>HYPERLINK("Перечень членов СРО-Э-012.docx", "Перечень членов СРО-Э-012")</f>
        <v>Перечень членов СРО-Э-012</v>
      </c>
      <c r="H18" s="46" t="s">
        <v>140</v>
      </c>
      <c r="I18" s="46" t="s">
        <v>123</v>
      </c>
      <c r="J18" s="44" t="s">
        <v>313</v>
      </c>
      <c r="K18" s="44" t="s">
        <v>1001</v>
      </c>
      <c r="L18" s="47" t="s">
        <v>236</v>
      </c>
      <c r="M18" s="48" t="str">
        <f>HYPERLINK("Перечень исключенных членов СРО-Э-012.docx", "Перечень исключенных членов СРО-Э-012")</f>
        <v>Перечень исключенных членов СРО-Э-012</v>
      </c>
      <c r="N18" s="47" t="s">
        <v>309</v>
      </c>
      <c r="O18" s="49" t="str">
        <f>HYPERLINK("http://www.eeskfo.ru/", "Сайт организации: http://www.eeskfo.ru/")</f>
        <v>Сайт организации: http://www.eeskfo.ru/</v>
      </c>
    </row>
    <row r="19" spans="1:85" s="7" customFormat="1" ht="180" customHeight="1" x14ac:dyDescent="0.2">
      <c r="A19" s="42">
        <v>13</v>
      </c>
      <c r="B19" s="17" t="s">
        <v>345</v>
      </c>
      <c r="C19" s="15" t="s">
        <v>352</v>
      </c>
      <c r="D19" s="15" t="s">
        <v>353</v>
      </c>
      <c r="E19" s="15" t="s">
        <v>354</v>
      </c>
      <c r="F19" s="17" t="s">
        <v>856</v>
      </c>
      <c r="G19" s="27" t="str">
        <f>HYPERLINK("Перечень членов СРО-Э-013.docx", "Перечень членов СРО-Э-013")</f>
        <v>Перечень членов СРО-Э-013</v>
      </c>
      <c r="H19" s="30" t="s">
        <v>141</v>
      </c>
      <c r="I19" s="29" t="s">
        <v>122</v>
      </c>
      <c r="J19" s="15" t="s">
        <v>313</v>
      </c>
      <c r="K19" s="15" t="s">
        <v>1009</v>
      </c>
      <c r="L19" s="15" t="s">
        <v>236</v>
      </c>
      <c r="M19" s="27" t="str">
        <f>HYPERLINK("Перечень исключенных членов СРО-Э-013.docx", "Перечень исключенных членов СРО-Э-013")</f>
        <v>Перечень исключенных членов СРО-Э-013</v>
      </c>
      <c r="N19" s="15" t="s">
        <v>309</v>
      </c>
      <c r="O19" s="28" t="str">
        <f>HYPERLINK("http://www.energoaudit.k46.ru/", "Сайт организации: http://www.energoaudit.k46.ru/")</f>
        <v>Сайт организации: http://www.energoaudit.k46.ru/</v>
      </c>
    </row>
    <row r="20" spans="1:85" s="7" customFormat="1" ht="180" customHeight="1" x14ac:dyDescent="0.2">
      <c r="A20" s="42">
        <v>14</v>
      </c>
      <c r="B20" s="43" t="s">
        <v>345</v>
      </c>
      <c r="C20" s="44" t="s">
        <v>355</v>
      </c>
      <c r="D20" s="44" t="s">
        <v>932</v>
      </c>
      <c r="E20" s="44" t="s">
        <v>356</v>
      </c>
      <c r="F20" s="43" t="s">
        <v>357</v>
      </c>
      <c r="G20" s="46" t="str">
        <f>HYPERLINK("Перечень членов СРО-Э-014.docx", "Перечень членов СРО-Э-014")</f>
        <v>Перечень членов СРО-Э-014</v>
      </c>
      <c r="H20" s="46" t="s">
        <v>142</v>
      </c>
      <c r="I20" s="46" t="s">
        <v>121</v>
      </c>
      <c r="J20" s="44" t="s">
        <v>313</v>
      </c>
      <c r="K20" s="44" t="s">
        <v>1002</v>
      </c>
      <c r="L20" s="47" t="s">
        <v>236</v>
      </c>
      <c r="M20" s="48" t="str">
        <f>HYPERLINK("Перечень исключенных членов СРО-Э-014.docx", "Перечень исключенных членов СРО-Э-014")</f>
        <v>Перечень исключенных членов СРО-Э-014</v>
      </c>
      <c r="N20" s="47" t="s">
        <v>309</v>
      </c>
      <c r="O20" s="49" t="str">
        <f>HYPERLINK("http://www.obeng.ru/", "Сайт организации: http://www.obeng.ru/")</f>
        <v>Сайт организации: http://www.obeng.ru/</v>
      </c>
    </row>
    <row r="21" spans="1:85" s="7" customFormat="1" ht="180" customHeight="1" x14ac:dyDescent="0.2">
      <c r="A21" s="42">
        <v>15</v>
      </c>
      <c r="B21" s="43" t="s">
        <v>358</v>
      </c>
      <c r="C21" s="44" t="s">
        <v>359</v>
      </c>
      <c r="D21" s="44" t="s">
        <v>933</v>
      </c>
      <c r="E21" s="44" t="s">
        <v>360</v>
      </c>
      <c r="F21" s="43" t="s">
        <v>361</v>
      </c>
      <c r="G21" s="46" t="str">
        <f>HYPERLINK("Перечень членов СРО-Э-015.docx", "Перечень членов СРО-Э-015")</f>
        <v>Перечень членов СРО-Э-015</v>
      </c>
      <c r="H21" s="46" t="s">
        <v>143</v>
      </c>
      <c r="I21" s="46" t="s">
        <v>91</v>
      </c>
      <c r="J21" s="44" t="s">
        <v>313</v>
      </c>
      <c r="K21" s="44" t="s">
        <v>1001</v>
      </c>
      <c r="L21" s="47" t="s">
        <v>236</v>
      </c>
      <c r="M21" s="48" t="str">
        <f>HYPERLINK("Перечень исключенных членов СРО-Э-015.docx", "Перечень исключенных членов СРО-Э-015")</f>
        <v>Перечень исключенных членов СРО-Э-015</v>
      </c>
      <c r="N21" s="47" t="s">
        <v>309</v>
      </c>
      <c r="O21" s="49" t="str">
        <f>HYPERLINK("http://www.e-profaudit.ru/", "Сайт организации: http://www.e-profaudit.ru/")</f>
        <v>Сайт организации: http://www.e-profaudit.ru/</v>
      </c>
    </row>
    <row r="22" spans="1:85" s="24" customFormat="1" ht="180" customHeight="1" x14ac:dyDescent="0.2">
      <c r="A22" s="42">
        <v>16</v>
      </c>
      <c r="B22" s="22" t="s">
        <v>362</v>
      </c>
      <c r="C22" s="23" t="s">
        <v>363</v>
      </c>
      <c r="D22" s="23" t="s">
        <v>364</v>
      </c>
      <c r="E22" s="23" t="s">
        <v>365</v>
      </c>
      <c r="F22" s="22" t="s">
        <v>857</v>
      </c>
      <c r="G22" s="31" t="str">
        <f>HYPERLINK("Перечень членов СРО-Э-016.docx", "Перечень членов СРО-Э-016")</f>
        <v>Перечень членов СРО-Э-016</v>
      </c>
      <c r="H22" s="31" t="s">
        <v>300</v>
      </c>
      <c r="I22" s="31" t="s">
        <v>301</v>
      </c>
      <c r="J22" s="23" t="s">
        <v>313</v>
      </c>
      <c r="K22" s="23" t="s">
        <v>1010</v>
      </c>
      <c r="L22" s="23" t="s">
        <v>236</v>
      </c>
      <c r="M22" s="31" t="str">
        <f>HYPERLINK("Перечень исключенных членов СРО-Э-016.docx", "Перечень исключенных членов СРО-Э-016")</f>
        <v>Перечень исключенных членов СРО-Э-016</v>
      </c>
      <c r="N22" s="23" t="s">
        <v>309</v>
      </c>
      <c r="O22" s="32" t="str">
        <f>HYPERLINK("http://gubkin-sro.ru/ ", "Сайт организации: http://gubkin-sro.ru/ ")</f>
        <v xml:space="preserve">Сайт организации: http://gubkin-sro.ru/ </v>
      </c>
    </row>
    <row r="23" spans="1:85" s="66" customFormat="1" ht="180" customHeight="1" x14ac:dyDescent="0.2">
      <c r="A23" s="65">
        <v>17</v>
      </c>
      <c r="B23" s="62" t="s">
        <v>366</v>
      </c>
      <c r="C23" s="50" t="s">
        <v>367</v>
      </c>
      <c r="D23" s="50" t="s">
        <v>934</v>
      </c>
      <c r="E23" s="50" t="s">
        <v>368</v>
      </c>
      <c r="F23" s="62" t="s">
        <v>1044</v>
      </c>
      <c r="G23" s="51" t="str">
        <f>HYPERLINK("Перечень членов СРО-Э-017.docx", "Перечень членов СРО-Э-017")</f>
        <v>Перечень членов СРО-Э-017</v>
      </c>
      <c r="H23" s="51" t="s">
        <v>144</v>
      </c>
      <c r="I23" s="51" t="s">
        <v>101</v>
      </c>
      <c r="J23" s="50" t="s">
        <v>313</v>
      </c>
      <c r="K23" s="50" t="s">
        <v>1001</v>
      </c>
      <c r="L23" s="50" t="s">
        <v>236</v>
      </c>
      <c r="M23" s="51" t="str">
        <f>HYPERLINK("Перечень исключенных членов СРО-Э-017.docx", "Перечень исключенных членов СРО-Э-017")</f>
        <v>Перечень исключенных членов СРО-Э-017</v>
      </c>
      <c r="N23" s="50" t="s">
        <v>309</v>
      </c>
      <c r="O23" s="52" t="str">
        <f>HYPERLINK("http://www.sib-ee.tomsk.ru/", "Сайт организации: http://www.sib-ee.tomsk.ru/")</f>
        <v>Сайт организации: http://www.sib-ee.tomsk.ru/</v>
      </c>
    </row>
    <row r="24" spans="1:85" s="66" customFormat="1" ht="180" customHeight="1" x14ac:dyDescent="0.2">
      <c r="A24" s="65">
        <v>18</v>
      </c>
      <c r="B24" s="62" t="s">
        <v>369</v>
      </c>
      <c r="C24" s="50" t="s">
        <v>1052</v>
      </c>
      <c r="D24" s="50" t="s">
        <v>1053</v>
      </c>
      <c r="E24" s="50" t="s">
        <v>370</v>
      </c>
      <c r="F24" s="62" t="s">
        <v>1054</v>
      </c>
      <c r="G24" s="51" t="str">
        <f>HYPERLINK("Перечень членов СРО-Э-018.docx", "Перечень членов СРО-Э-018")</f>
        <v>Перечень членов СРО-Э-018</v>
      </c>
      <c r="H24" s="51" t="s">
        <v>145</v>
      </c>
      <c r="I24" s="51" t="s">
        <v>99</v>
      </c>
      <c r="J24" s="50" t="s">
        <v>313</v>
      </c>
      <c r="K24" s="50" t="s">
        <v>1005</v>
      </c>
      <c r="L24" s="50" t="s">
        <v>236</v>
      </c>
      <c r="M24" s="51" t="str">
        <f>HYPERLINK("Перечень исключенных членов СРО-Э-018.docx", "Перечень исключенных членов СРО-Э-018")</f>
        <v>Перечень исключенных членов СРО-Э-018</v>
      </c>
      <c r="N24" s="50" t="s">
        <v>309</v>
      </c>
      <c r="O24" s="52" t="str">
        <f>HYPERLINK("http://www.sro-energoaudit.ru", "Сайт организации: http://www.sro-energoaudit.ru")</f>
        <v>Сайт организации: http://www.sro-energoaudit.ru</v>
      </c>
    </row>
    <row r="25" spans="1:85" s="10" customFormat="1" ht="180" customHeight="1" x14ac:dyDescent="0.2">
      <c r="A25" s="42">
        <v>19</v>
      </c>
      <c r="B25" s="43" t="s">
        <v>371</v>
      </c>
      <c r="C25" s="44" t="s">
        <v>372</v>
      </c>
      <c r="D25" s="44" t="s">
        <v>935</v>
      </c>
      <c r="E25" s="44" t="s">
        <v>373</v>
      </c>
      <c r="F25" s="43" t="s">
        <v>374</v>
      </c>
      <c r="G25" s="46" t="str">
        <f>HYPERLINK("Перечень членов СРО-Э-019.docx", "Перечень членов СРО-Э-019")</f>
        <v>Перечень членов СРО-Э-019</v>
      </c>
      <c r="H25" s="46" t="s">
        <v>126</v>
      </c>
      <c r="I25" s="46" t="s">
        <v>100</v>
      </c>
      <c r="J25" s="44" t="s">
        <v>313</v>
      </c>
      <c r="K25" s="44" t="s">
        <v>1002</v>
      </c>
      <c r="L25" s="47" t="s">
        <v>236</v>
      </c>
      <c r="M25" s="48" t="str">
        <f>HYPERLINK("Перечень исключенных членов СРО-Э-019.docx", "Перечень исключенных членов СРО-Э-019")</f>
        <v>Перечень исключенных членов СРО-Э-019</v>
      </c>
      <c r="N25" s="47" t="s">
        <v>309</v>
      </c>
      <c r="O25" s="49" t="str">
        <f>HYPERLINK("http://www.energoauditsro19.ru", "Сайт организации: http://www.energoauditsro19.ru")</f>
        <v>Сайт организации: http://www.energoauditsro19.ru</v>
      </c>
    </row>
    <row r="26" spans="1:85" s="10" customFormat="1" ht="180" customHeight="1" x14ac:dyDescent="0.2">
      <c r="A26" s="42">
        <v>20</v>
      </c>
      <c r="B26" s="43" t="s">
        <v>371</v>
      </c>
      <c r="C26" s="44" t="s">
        <v>375</v>
      </c>
      <c r="D26" s="44" t="s">
        <v>936</v>
      </c>
      <c r="E26" s="44" t="s">
        <v>376</v>
      </c>
      <c r="F26" s="43" t="s">
        <v>377</v>
      </c>
      <c r="G26" s="46" t="str">
        <f>HYPERLINK("Перечень членов СРО-Э-020.docx", "Перечень членов СРО-Э-020")</f>
        <v>Перечень членов СРО-Э-020</v>
      </c>
      <c r="H26" s="46" t="s">
        <v>127</v>
      </c>
      <c r="I26" s="46" t="s">
        <v>120</v>
      </c>
      <c r="J26" s="44" t="s">
        <v>313</v>
      </c>
      <c r="K26" s="44" t="s">
        <v>1011</v>
      </c>
      <c r="L26" s="47" t="s">
        <v>236</v>
      </c>
      <c r="M26" s="48" t="str">
        <f>HYPERLINK("Перечень исключенных членов СРО-Э-020.docx", "Перечень исключенных членов СРО-Э-020")</f>
        <v>Перечень исключенных членов СРО-Э-020</v>
      </c>
      <c r="N26" s="47" t="s">
        <v>309</v>
      </c>
      <c r="O26" s="49" t="str">
        <f>HYPERLINK("http://www.npet2010.ru", "Сайт организации: http://www.npet2010.ru")</f>
        <v>Сайт организации: http://www.npet2010.ru</v>
      </c>
    </row>
    <row r="27" spans="1:85" s="66" customFormat="1" ht="180" customHeight="1" x14ac:dyDescent="0.2">
      <c r="A27" s="65">
        <v>21</v>
      </c>
      <c r="B27" s="62" t="s">
        <v>371</v>
      </c>
      <c r="C27" s="50" t="s">
        <v>378</v>
      </c>
      <c r="D27" s="50" t="s">
        <v>379</v>
      </c>
      <c r="E27" s="50" t="s">
        <v>380</v>
      </c>
      <c r="F27" s="62" t="s">
        <v>1046</v>
      </c>
      <c r="G27" s="51" t="str">
        <f>HYPERLINK("Перечень членов СРО-Э-021.docx", "Перечень членов СРО-Э-021")</f>
        <v>Перечень членов СРО-Э-021</v>
      </c>
      <c r="H27" s="51" t="s">
        <v>128</v>
      </c>
      <c r="I27" s="51" t="s">
        <v>132</v>
      </c>
      <c r="J27" s="50" t="s">
        <v>337</v>
      </c>
      <c r="K27" s="50" t="s">
        <v>1012</v>
      </c>
      <c r="L27" s="50" t="s">
        <v>236</v>
      </c>
      <c r="M27" s="51" t="str">
        <f>HYPERLINK("Перечень исключенных членов СРО-Э-021.docx", "Перечень исключенных членов СРО-Э-021")</f>
        <v>Перечень исключенных членов СРО-Э-021</v>
      </c>
      <c r="N27" s="50" t="s">
        <v>309</v>
      </c>
      <c r="O27" s="52" t="str">
        <f>HYPERLINK("http://www.sro-enef.ru", "Сайт организации: http://www.sro-enef.ru")</f>
        <v>Сайт организации: http://www.sro-enef.ru</v>
      </c>
    </row>
    <row r="28" spans="1:85" s="10" customFormat="1" ht="180" customHeight="1" x14ac:dyDescent="0.2">
      <c r="A28" s="42">
        <v>22</v>
      </c>
      <c r="B28" s="43" t="s">
        <v>381</v>
      </c>
      <c r="C28" s="44" t="s">
        <v>382</v>
      </c>
      <c r="D28" s="44" t="s">
        <v>383</v>
      </c>
      <c r="E28" s="44" t="s">
        <v>384</v>
      </c>
      <c r="F28" s="43" t="s">
        <v>385</v>
      </c>
      <c r="G28" s="46" t="str">
        <f>HYPERLINK("Перечень членов СРО-Э-022.docx", "Перечень членов СРО-Э-022")</f>
        <v>Перечень членов СРО-Э-022</v>
      </c>
      <c r="H28" s="46" t="s">
        <v>129</v>
      </c>
      <c r="I28" s="46" t="s">
        <v>131</v>
      </c>
      <c r="J28" s="44" t="s">
        <v>313</v>
      </c>
      <c r="K28" s="44" t="s">
        <v>1005</v>
      </c>
      <c r="L28" s="47" t="s">
        <v>236</v>
      </c>
      <c r="M28" s="48" t="str">
        <f>HYPERLINK("Перечень исключенных членов СРО-Э-022.docx", "Перечень исключенных членов СРО-Э-022")</f>
        <v>Перечень исключенных членов СРО-Э-022</v>
      </c>
      <c r="N28" s="47" t="s">
        <v>309</v>
      </c>
      <c r="O28" s="48" t="str">
        <f>HYPERLINK("http://www.srobaltenergo.ru", "Сайт организации: http://www.srobaltenergo.ru")</f>
        <v>Сайт организации: http://www.srobaltenergo.ru</v>
      </c>
    </row>
    <row r="29" spans="1:85" s="10" customFormat="1" ht="180" customHeight="1" x14ac:dyDescent="0.2">
      <c r="A29" s="42">
        <v>23</v>
      </c>
      <c r="B29" s="17" t="s">
        <v>381</v>
      </c>
      <c r="C29" s="15" t="s">
        <v>386</v>
      </c>
      <c r="D29" s="14" t="s">
        <v>387</v>
      </c>
      <c r="E29" s="15" t="s">
        <v>388</v>
      </c>
      <c r="F29" s="17" t="s">
        <v>858</v>
      </c>
      <c r="G29" s="27" t="str">
        <f>HYPERLINK("Перечень членов СРО-Э-023.docx", "Перечень членов СРО-Э-023")</f>
        <v>Перечень членов СРО-Э-023</v>
      </c>
      <c r="H29" s="27" t="s">
        <v>199</v>
      </c>
      <c r="I29" s="27" t="s">
        <v>130</v>
      </c>
      <c r="J29" s="15" t="s">
        <v>313</v>
      </c>
      <c r="K29" s="15" t="s">
        <v>1012</v>
      </c>
      <c r="L29" s="15" t="s">
        <v>236</v>
      </c>
      <c r="M29" s="27" t="str">
        <f>HYPERLINK("Перечень исключенных членов СРО-Э-023.docx", "Перечень исключенных членов СРО-Э-023")</f>
        <v>Перечень исключенных членов СРО-Э-023</v>
      </c>
      <c r="N29" s="15" t="s">
        <v>309</v>
      </c>
      <c r="O29" s="28" t="str">
        <f>HYPERLINK("http://www.prenergo71.ru", "Сайт организации: http://www.prenergo71.ru")</f>
        <v>Сайт организации: http://www.prenergo71.ru</v>
      </c>
    </row>
    <row r="30" spans="1:85" s="10" customFormat="1" ht="180" customHeight="1" x14ac:dyDescent="0.2">
      <c r="A30" s="42">
        <v>24</v>
      </c>
      <c r="B30" s="17" t="s">
        <v>389</v>
      </c>
      <c r="C30" s="15" t="s">
        <v>390</v>
      </c>
      <c r="D30" s="15" t="s">
        <v>391</v>
      </c>
      <c r="E30" s="15" t="s">
        <v>392</v>
      </c>
      <c r="F30" s="17" t="s">
        <v>393</v>
      </c>
      <c r="G30" s="27" t="str">
        <f>HYPERLINK("Перечень членов СРО-Э-024.docx", "Перечень членов СРО-Э-024")</f>
        <v>Перечень членов СРО-Э-024</v>
      </c>
      <c r="H30" s="27" t="s">
        <v>200</v>
      </c>
      <c r="I30" s="27" t="s">
        <v>89</v>
      </c>
      <c r="J30" s="15" t="s">
        <v>337</v>
      </c>
      <c r="K30" s="15" t="s">
        <v>1013</v>
      </c>
      <c r="L30" s="15" t="s">
        <v>236</v>
      </c>
      <c r="M30" s="27" t="str">
        <f>HYPERLINK("Перечень исключенных членов СРО-Э-024.docx", "Перечень исключенных членов СРО-Э-024")</f>
        <v>Перечень исключенных членов СРО-Э-024</v>
      </c>
      <c r="N30" s="15" t="s">
        <v>309</v>
      </c>
      <c r="O30" s="28" t="str">
        <f>HYPERLINK("www.es.srosibiri.ru", "Сайт организации: www.es.srosibiri.ru")</f>
        <v>Сайт организации: www.es.srosibiri.ru</v>
      </c>
    </row>
    <row r="31" spans="1:85" s="10" customFormat="1" ht="180" customHeight="1" x14ac:dyDescent="0.2">
      <c r="A31" s="42">
        <v>25</v>
      </c>
      <c r="B31" s="17" t="s">
        <v>389</v>
      </c>
      <c r="C31" s="15" t="s">
        <v>394</v>
      </c>
      <c r="D31" s="15" t="s">
        <v>395</v>
      </c>
      <c r="E31" s="15" t="s">
        <v>396</v>
      </c>
      <c r="F31" s="17" t="s">
        <v>859</v>
      </c>
      <c r="G31" s="27" t="str">
        <f>HYPERLINK("Перечень членов СРО-Э-025.docx", "Перечень членов СРО-Э-025")</f>
        <v>Перечень членов СРО-Э-025</v>
      </c>
      <c r="H31" s="27" t="s">
        <v>201</v>
      </c>
      <c r="I31" s="27" t="s">
        <v>88</v>
      </c>
      <c r="J31" s="15" t="s">
        <v>313</v>
      </c>
      <c r="K31" s="15" t="s">
        <v>1014</v>
      </c>
      <c r="L31" s="15" t="s">
        <v>236</v>
      </c>
      <c r="M31" s="27" t="str">
        <f>HYPERLINK("Перечень исключенных членов СРО-Э-025.docx", "Перечень исключенных членов СРО-Э-025")</f>
        <v>Перечень исключенных членов СРО-Э-025</v>
      </c>
      <c r="N31" s="15" t="s">
        <v>309</v>
      </c>
      <c r="O31" s="28" t="str">
        <f>HYPERLINK("http://www.auditenergy-nn.ru", "Сайт организации: http://www.auditenergy-nn.ru")</f>
        <v>Сайт организации: http://www.auditenergy-nn.ru</v>
      </c>
    </row>
    <row r="32" spans="1:85" s="54" customFormat="1" ht="180" customHeight="1" x14ac:dyDescent="0.2">
      <c r="A32" s="42">
        <v>26</v>
      </c>
      <c r="B32" s="43" t="s">
        <v>397</v>
      </c>
      <c r="C32" s="44" t="s">
        <v>398</v>
      </c>
      <c r="D32" s="44" t="s">
        <v>937</v>
      </c>
      <c r="E32" s="44" t="s">
        <v>399</v>
      </c>
      <c r="F32" s="43" t="s">
        <v>938</v>
      </c>
      <c r="G32" s="46" t="str">
        <f>HYPERLINK("Перечень членов СРО-Э-026.docx", "Перечень членов СРО-Э-026")</f>
        <v>Перечень членов СРО-Э-026</v>
      </c>
      <c r="H32" s="46" t="s">
        <v>202</v>
      </c>
      <c r="I32" s="46" t="s">
        <v>87</v>
      </c>
      <c r="J32" s="44" t="s">
        <v>313</v>
      </c>
      <c r="K32" s="44" t="s">
        <v>1005</v>
      </c>
      <c r="L32" s="50" t="s">
        <v>236</v>
      </c>
      <c r="M32" s="51" t="str">
        <f>HYPERLINK("Перечень исключенных членов СРО-Э-026.docx", "Перечень исключенных членов СРО-Э-026")</f>
        <v>Перечень исключенных членов СРО-Э-026</v>
      </c>
      <c r="N32" s="50" t="s">
        <v>309</v>
      </c>
      <c r="O32" s="52" t="str">
        <f>HYPERLINK("http://www.sro-gpe.ru", "Сайт организации: http://www.sro-gpe.ru")</f>
        <v>Сайт организации: http://www.sro-gpe.ru</v>
      </c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</row>
    <row r="33" spans="1:16" s="53" customFormat="1" ht="180" customHeight="1" x14ac:dyDescent="0.2">
      <c r="A33" s="65">
        <v>27</v>
      </c>
      <c r="B33" s="62" t="s">
        <v>397</v>
      </c>
      <c r="C33" s="50" t="s">
        <v>400</v>
      </c>
      <c r="D33" s="50" t="s">
        <v>939</v>
      </c>
      <c r="E33" s="50" t="s">
        <v>401</v>
      </c>
      <c r="F33" s="62" t="s">
        <v>1042</v>
      </c>
      <c r="G33" s="51" t="str">
        <f>HYPERLINK("Перечень членов СРО-Э-027.docx", "Перечень членов СРО-Э-027")</f>
        <v>Перечень членов СРО-Э-027</v>
      </c>
      <c r="H33" s="51" t="s">
        <v>203</v>
      </c>
      <c r="I33" s="51" t="s">
        <v>86</v>
      </c>
      <c r="J33" s="50" t="s">
        <v>313</v>
      </c>
      <c r="K33" s="50" t="s">
        <v>1015</v>
      </c>
      <c r="L33" s="50" t="s">
        <v>236</v>
      </c>
      <c r="M33" s="51" t="str">
        <f>HYPERLINK("Перечень исключенных членов СРО-Э-027.docx", "Перечень исключенных членов СРО-Э-027")</f>
        <v>Перечень исключенных членов СРО-Э-027</v>
      </c>
      <c r="N33" s="50" t="s">
        <v>309</v>
      </c>
      <c r="O33" s="52" t="str">
        <f>HYPERLINK("http://www.npseo.ru/", "Сайт организации: http://www.npseo.ru/")</f>
        <v>Сайт организации: http://www.npseo.ru/</v>
      </c>
    </row>
    <row r="34" spans="1:16" s="8" customFormat="1" ht="180" customHeight="1" x14ac:dyDescent="0.2">
      <c r="A34" s="42">
        <v>28</v>
      </c>
      <c r="B34" s="17" t="s">
        <v>402</v>
      </c>
      <c r="C34" s="15" t="s">
        <v>403</v>
      </c>
      <c r="D34" s="15" t="s">
        <v>404</v>
      </c>
      <c r="E34" s="15" t="s">
        <v>405</v>
      </c>
      <c r="F34" s="17" t="s">
        <v>860</v>
      </c>
      <c r="G34" s="33" t="str">
        <f>HYPERLINK("Перечень членов СРО-Э-028.docx", "Перечень членов СРО-Э-028")</f>
        <v>Перечень членов СРО-Э-028</v>
      </c>
      <c r="H34" s="27" t="s">
        <v>204</v>
      </c>
      <c r="I34" s="29" t="s">
        <v>85</v>
      </c>
      <c r="J34" s="15" t="s">
        <v>313</v>
      </c>
      <c r="K34" s="15" t="s">
        <v>1001</v>
      </c>
      <c r="L34" s="15" t="s">
        <v>236</v>
      </c>
      <c r="M34" s="27" t="str">
        <f>HYPERLINK("Перечень исключенных членов СРО-Э-028.docx", "Перечень исключенных членов СРО-Э-028")</f>
        <v>Перечень исключенных членов СРО-Э-028</v>
      </c>
      <c r="N34" s="15" t="s">
        <v>309</v>
      </c>
      <c r="O34" s="27" t="str">
        <f>HYPERLINK("www.sro-onea.ru", "Сайт организации: www.sro-onea.ru")</f>
        <v>Сайт организации: www.sro-onea.ru</v>
      </c>
    </row>
    <row r="35" spans="1:16" s="8" customFormat="1" ht="180" customHeight="1" x14ac:dyDescent="0.2">
      <c r="A35" s="42">
        <v>29</v>
      </c>
      <c r="B35" s="17" t="s">
        <v>406</v>
      </c>
      <c r="C35" s="15" t="s">
        <v>407</v>
      </c>
      <c r="D35" s="15" t="s">
        <v>408</v>
      </c>
      <c r="E35" s="15" t="s">
        <v>409</v>
      </c>
      <c r="F35" s="17" t="s">
        <v>861</v>
      </c>
      <c r="G35" s="30" t="str">
        <f>HYPERLINK("Перечень членов СРО-Э-029.docx", "Перечень членов СРО-Э-029")</f>
        <v>Перечень членов СРО-Э-029</v>
      </c>
      <c r="H35" s="27" t="s">
        <v>205</v>
      </c>
      <c r="I35" s="27" t="s">
        <v>82</v>
      </c>
      <c r="J35" s="15" t="s">
        <v>313</v>
      </c>
      <c r="K35" s="15" t="s">
        <v>1005</v>
      </c>
      <c r="L35" s="15" t="s">
        <v>236</v>
      </c>
      <c r="M35" s="27" t="str">
        <f>HYPERLINK("Перечень исключенных членов СРО-Э-029.docx", "Перечень исключенных членов СРО-Э-029")</f>
        <v>Перечень исключенных членов СРО-Э-029</v>
      </c>
      <c r="N35" s="15" t="s">
        <v>309</v>
      </c>
      <c r="O35" s="27" t="str">
        <f>HYPERLINK("www.zapural.perm.ru", "Сайт организации: www.zapural.perm.ru")</f>
        <v>Сайт организации: www.zapural.perm.ru</v>
      </c>
    </row>
    <row r="36" spans="1:16" s="8" customFormat="1" ht="180" customHeight="1" x14ac:dyDescent="0.2">
      <c r="A36" s="42">
        <v>30</v>
      </c>
      <c r="B36" s="43" t="s">
        <v>410</v>
      </c>
      <c r="C36" s="44" t="s">
        <v>411</v>
      </c>
      <c r="D36" s="44" t="s">
        <v>940</v>
      </c>
      <c r="E36" s="44" t="s">
        <v>412</v>
      </c>
      <c r="F36" s="43" t="s">
        <v>413</v>
      </c>
      <c r="G36" s="46" t="str">
        <f>HYPERLINK("Перечень членов СРО-Э-030.docx", "Перечень членов СРО-Э-030")</f>
        <v>Перечень членов СРО-Э-030</v>
      </c>
      <c r="H36" s="46" t="s">
        <v>206</v>
      </c>
      <c r="I36" s="46" t="s">
        <v>81</v>
      </c>
      <c r="J36" s="44" t="s">
        <v>313</v>
      </c>
      <c r="K36" s="44" t="s">
        <v>1002</v>
      </c>
      <c r="L36" s="47" t="s">
        <v>236</v>
      </c>
      <c r="M36" s="48" t="str">
        <f>HYPERLINK("Перечень исключенных членов СРО-Э-030.docx", "Перечень исключенных членов СРО-Э-030")</f>
        <v>Перечень исключенных членов СРО-Э-030</v>
      </c>
      <c r="N36" s="47" t="s">
        <v>309</v>
      </c>
      <c r="O36" s="48" t="str">
        <f>HYPERLINK("www.dalenergosberejenie.ru", "Сайт организации: www.dalenergosberejenie.ru")</f>
        <v>Сайт организации: www.dalenergosberejenie.ru</v>
      </c>
    </row>
    <row r="37" spans="1:16" s="8" customFormat="1" ht="180" customHeight="1" x14ac:dyDescent="0.2">
      <c r="A37" s="42">
        <v>31</v>
      </c>
      <c r="B37" s="43" t="s">
        <v>410</v>
      </c>
      <c r="C37" s="44" t="s">
        <v>414</v>
      </c>
      <c r="D37" s="44" t="s">
        <v>941</v>
      </c>
      <c r="E37" s="44" t="s">
        <v>415</v>
      </c>
      <c r="F37" s="43" t="s">
        <v>416</v>
      </c>
      <c r="G37" s="46" t="str">
        <f>HYPERLINK("Перечень членов СРО-Э-031.docx", "Перечень членов СРО-Э-031")</f>
        <v>Перечень членов СРО-Э-031</v>
      </c>
      <c r="H37" s="46" t="s">
        <v>207</v>
      </c>
      <c r="I37" s="46" t="s">
        <v>93</v>
      </c>
      <c r="J37" s="44" t="s">
        <v>313</v>
      </c>
      <c r="K37" s="44" t="s">
        <v>1005</v>
      </c>
      <c r="L37" s="47" t="s">
        <v>236</v>
      </c>
      <c r="M37" s="48" t="str">
        <f>HYPERLINK("Перечень исключенных членов СРО-Э-031.docx", "Перечень исключенных членов СРО-Э-031")</f>
        <v>Перечень исключенных членов СРО-Э-031</v>
      </c>
      <c r="N37" s="47" t="s">
        <v>309</v>
      </c>
      <c r="O37" s="48" t="str">
        <f>HYPERLINK("http://www.energoauditsro.ru/", "Сайт организации: http://www.energoauditsro.ru/")</f>
        <v>Сайт организации: http://www.energoauditsro.ru/</v>
      </c>
    </row>
    <row r="38" spans="1:16" s="8" customFormat="1" ht="180" customHeight="1" x14ac:dyDescent="0.2">
      <c r="A38" s="42">
        <v>32</v>
      </c>
      <c r="B38" s="43" t="s">
        <v>417</v>
      </c>
      <c r="C38" s="44" t="s">
        <v>418</v>
      </c>
      <c r="D38" s="44" t="s">
        <v>942</v>
      </c>
      <c r="E38" s="44" t="s">
        <v>419</v>
      </c>
      <c r="F38" s="43" t="s">
        <v>420</v>
      </c>
      <c r="G38" s="46" t="str">
        <f>HYPERLINK("Перечень членов СРО-Э-032.docx", "Перечень членов СРО-Э-032")</f>
        <v>Перечень членов СРО-Э-032</v>
      </c>
      <c r="H38" s="46" t="s">
        <v>208</v>
      </c>
      <c r="I38" s="46" t="s">
        <v>92</v>
      </c>
      <c r="J38" s="44" t="s">
        <v>313</v>
      </c>
      <c r="K38" s="44" t="s">
        <v>1012</v>
      </c>
      <c r="L38" s="47" t="s">
        <v>236</v>
      </c>
      <c r="M38" s="48" t="str">
        <f>HYPERLINK("Перечень исключенных членов СРО-Э-032.docx", "Перечень исключенных членов СРО-Э-032")</f>
        <v>Перечень исключенных членов СРО-Э-032</v>
      </c>
      <c r="N38" s="47" t="s">
        <v>309</v>
      </c>
      <c r="O38" s="48" t="str">
        <f>HYPERLINK("http://sro-isa.ru/", "Сайт организации: http://sro-isa.ru/")</f>
        <v>Сайт организации: http://sro-isa.ru/</v>
      </c>
    </row>
    <row r="39" spans="1:16" s="8" customFormat="1" ht="180" customHeight="1" x14ac:dyDescent="0.2">
      <c r="A39" s="42">
        <v>33</v>
      </c>
      <c r="B39" s="43" t="s">
        <v>421</v>
      </c>
      <c r="C39" s="44" t="s">
        <v>422</v>
      </c>
      <c r="D39" s="44" t="s">
        <v>943</v>
      </c>
      <c r="E39" s="44" t="s">
        <v>423</v>
      </c>
      <c r="F39" s="43" t="s">
        <v>424</v>
      </c>
      <c r="G39" s="46" t="str">
        <f>HYPERLINK("Перечень членов СРО-Э-033.docx", "Перечень членов СРО-Э-033")</f>
        <v>Перечень членов СРО-Э-033</v>
      </c>
      <c r="H39" s="46" t="s">
        <v>209</v>
      </c>
      <c r="I39" s="46" t="s">
        <v>291</v>
      </c>
      <c r="J39" s="44" t="s">
        <v>313</v>
      </c>
      <c r="K39" s="44" t="s">
        <v>1005</v>
      </c>
      <c r="L39" s="47" t="s">
        <v>236</v>
      </c>
      <c r="M39" s="48" t="str">
        <f>HYPERLINK("Перечень исключенных членов СРО-Э-033.docx", "Перечень исключенных членов СРО-Э-033")</f>
        <v>Перечень исключенных членов СРО-Э-033</v>
      </c>
      <c r="N39" s="47" t="s">
        <v>309</v>
      </c>
      <c r="O39" s="48" t="str">
        <f>HYPERLINK("www.sro-energoaudit.com", "Сайт организации: www.sro-energoaudit.com")</f>
        <v>Сайт организации: www.sro-energoaudit.com</v>
      </c>
    </row>
    <row r="40" spans="1:16" s="9" customFormat="1" ht="180" customHeight="1" x14ac:dyDescent="0.2">
      <c r="A40" s="42">
        <v>34</v>
      </c>
      <c r="B40" s="43" t="s">
        <v>421</v>
      </c>
      <c r="C40" s="44" t="s">
        <v>425</v>
      </c>
      <c r="D40" s="44" t="s">
        <v>944</v>
      </c>
      <c r="E40" s="44" t="s">
        <v>426</v>
      </c>
      <c r="F40" s="43" t="s">
        <v>427</v>
      </c>
      <c r="G40" s="55" t="str">
        <f>HYPERLINK("Перечень членов СРО-Э-034.docx", "Перечень членов СРО-Э-034")</f>
        <v>Перечень членов СРО-Э-034</v>
      </c>
      <c r="H40" s="46" t="s">
        <v>210</v>
      </c>
      <c r="I40" s="46" t="s">
        <v>290</v>
      </c>
      <c r="J40" s="44" t="s">
        <v>313</v>
      </c>
      <c r="K40" s="44" t="s">
        <v>1002</v>
      </c>
      <c r="L40" s="47" t="s">
        <v>236</v>
      </c>
      <c r="M40" s="48" t="str">
        <f>HYPERLINK("Перечень исключенных членов СРО-Э-034.docx", "Перечень исключенных членов СРО-Э-034")</f>
        <v>Перечень исключенных членов СРО-Э-034</v>
      </c>
      <c r="N40" s="47" t="s">
        <v>309</v>
      </c>
      <c r="O40" s="48" t="str">
        <f>HYPERLINK("http://www.peaudit.ru", "Сайт организации: http://www.peaudit.ru")</f>
        <v>Сайт организации: http://www.peaudit.ru</v>
      </c>
    </row>
    <row r="41" spans="1:16" s="9" customFormat="1" ht="180" customHeight="1" x14ac:dyDescent="0.2">
      <c r="A41" s="42">
        <v>35</v>
      </c>
      <c r="B41" s="43" t="s">
        <v>428</v>
      </c>
      <c r="C41" s="44" t="s">
        <v>429</v>
      </c>
      <c r="D41" s="44" t="s">
        <v>945</v>
      </c>
      <c r="E41" s="44" t="s">
        <v>430</v>
      </c>
      <c r="F41" s="43" t="s">
        <v>1045</v>
      </c>
      <c r="G41" s="46" t="str">
        <f>HYPERLINK("Перечень членов СРО-Э-035.docx", "Перечень членов СРО-Э-035")</f>
        <v>Перечень членов СРО-Э-035</v>
      </c>
      <c r="H41" s="46" t="s">
        <v>211</v>
      </c>
      <c r="I41" s="46" t="s">
        <v>289</v>
      </c>
      <c r="J41" s="44" t="s">
        <v>313</v>
      </c>
      <c r="K41" s="44" t="s">
        <v>1005</v>
      </c>
      <c r="L41" s="47" t="s">
        <v>236</v>
      </c>
      <c r="M41" s="48" t="str">
        <f>HYPERLINK("Перечень исключенных членов СРО-Э-035.docx", "Перечень исключенных членов СРО-Э-035")</f>
        <v>Перечень исключенных членов СРО-Э-035</v>
      </c>
      <c r="N41" s="47" t="s">
        <v>309</v>
      </c>
      <c r="O41" s="48" t="str">
        <f>HYPERLINK("http://www.63sro.ru", "Сайт организации: http://www.63sro.ru")</f>
        <v>Сайт организации: http://www.63sro.ru</v>
      </c>
    </row>
    <row r="42" spans="1:16" s="10" customFormat="1" ht="180" customHeight="1" x14ac:dyDescent="0.2">
      <c r="A42" s="42">
        <v>36</v>
      </c>
      <c r="B42" s="17" t="s">
        <v>431</v>
      </c>
      <c r="C42" s="15" t="s">
        <v>432</v>
      </c>
      <c r="D42" s="15" t="s">
        <v>433</v>
      </c>
      <c r="E42" s="15" t="s">
        <v>434</v>
      </c>
      <c r="F42" s="17" t="s">
        <v>862</v>
      </c>
      <c r="G42" s="27" t="str">
        <f>HYPERLINK("Перечень членов СРО-Э-036.docx", "Перечень членов СРО-Э-036")</f>
        <v>Перечень членов СРО-Э-036</v>
      </c>
      <c r="H42" s="27" t="s">
        <v>212</v>
      </c>
      <c r="I42" s="27" t="s">
        <v>288</v>
      </c>
      <c r="J42" s="15" t="s">
        <v>313</v>
      </c>
      <c r="K42" s="15" t="s">
        <v>1001</v>
      </c>
      <c r="L42" s="15" t="s">
        <v>236</v>
      </c>
      <c r="M42" s="27" t="str">
        <f>HYPERLINK("Перечень исключенных членов СРО-Э-036.docx", "Перечень исключенных членов СРО-Э-036")</f>
        <v>Перечень исключенных членов СРО-Э-036</v>
      </c>
      <c r="N42" s="15" t="s">
        <v>309</v>
      </c>
      <c r="O42" s="27" t="str">
        <f>HYPERLINK("http://sro-oboronenergoaudit.ru/", "Сайт организации: http://sro-oboronenergoaudit.ru/")</f>
        <v>Сайт организации: http://sro-oboronenergoaudit.ru/</v>
      </c>
    </row>
    <row r="43" spans="1:16" s="10" customFormat="1" ht="180" customHeight="1" x14ac:dyDescent="0.2">
      <c r="A43" s="42">
        <v>37</v>
      </c>
      <c r="B43" s="17" t="s">
        <v>435</v>
      </c>
      <c r="C43" s="15" t="s">
        <v>436</v>
      </c>
      <c r="D43" s="15" t="s">
        <v>437</v>
      </c>
      <c r="E43" s="15" t="s">
        <v>438</v>
      </c>
      <c r="F43" s="17" t="s">
        <v>920</v>
      </c>
      <c r="G43" s="27" t="str">
        <f>HYPERLINK("Перечень членов СРО-Э-037.docx", "Перечень членов СРО-Э-037")</f>
        <v>Перечень членов СРО-Э-037</v>
      </c>
      <c r="H43" s="27" t="s">
        <v>213</v>
      </c>
      <c r="I43" s="27" t="s">
        <v>79</v>
      </c>
      <c r="J43" s="15" t="s">
        <v>313</v>
      </c>
      <c r="K43" s="15" t="s">
        <v>1016</v>
      </c>
      <c r="L43" s="15" t="s">
        <v>236</v>
      </c>
      <c r="M43" s="27" t="str">
        <f>HYPERLINK("Перечень исключенных членов СРО-Э-037.docx", "Перечень исключенных членов СРО-Э-037")</f>
        <v>Перечень исключенных членов СРО-Э-037</v>
      </c>
      <c r="N43" s="15" t="s">
        <v>309</v>
      </c>
      <c r="O43" s="27" t="str">
        <f>HYPERLINK("www.energo-effect.com", "Сайт организации: www.energo-effect.com")</f>
        <v>Сайт организации: www.energo-effect.com</v>
      </c>
    </row>
    <row r="44" spans="1:16" s="64" customFormat="1" ht="180" customHeight="1" x14ac:dyDescent="0.2">
      <c r="A44" s="42">
        <v>38</v>
      </c>
      <c r="B44" s="62" t="s">
        <v>439</v>
      </c>
      <c r="C44" s="50" t="s">
        <v>996</v>
      </c>
      <c r="D44" s="50" t="s">
        <v>997</v>
      </c>
      <c r="E44" s="50" t="s">
        <v>440</v>
      </c>
      <c r="F44" s="62" t="s">
        <v>998</v>
      </c>
      <c r="G44" s="51" t="str">
        <f>HYPERLINK("Перечень членов СРО-Э-038.docx", "Перечень членов СРО-Э-038")</f>
        <v>Перечень членов СРО-Э-038</v>
      </c>
      <c r="H44" s="51" t="s">
        <v>214</v>
      </c>
      <c r="I44" s="51" t="s">
        <v>263</v>
      </c>
      <c r="J44" s="50" t="s">
        <v>313</v>
      </c>
      <c r="K44" s="50" t="s">
        <v>1001</v>
      </c>
      <c r="L44" s="50" t="s">
        <v>236</v>
      </c>
      <c r="M44" s="51" t="str">
        <f>HYPERLINK("Перечень исключенных членов СРО-Э-038.docx", "Перечень исключенных членов СРО-Э-038")</f>
        <v>Перечень исключенных членов СРО-Э-038</v>
      </c>
      <c r="N44" s="50" t="s">
        <v>309</v>
      </c>
      <c r="O44" s="51" t="str">
        <f>HYPERLINK("www.portal-sro.ru/sro_energoauditorov/", "Сайт организации: www.portal-sro.ru/sro_energoauditorov/")</f>
        <v>Сайт организации: www.portal-sro.ru/sro_energoauditorov/</v>
      </c>
      <c r="P44" s="63"/>
    </row>
    <row r="45" spans="1:16" s="7" customFormat="1" ht="180" customHeight="1" x14ac:dyDescent="0.2">
      <c r="A45" s="42">
        <v>39</v>
      </c>
      <c r="B45" s="43" t="s">
        <v>439</v>
      </c>
      <c r="C45" s="44" t="s">
        <v>441</v>
      </c>
      <c r="D45" s="44" t="s">
        <v>946</v>
      </c>
      <c r="E45" s="44" t="s">
        <v>442</v>
      </c>
      <c r="F45" s="43" t="s">
        <v>443</v>
      </c>
      <c r="G45" s="46" t="str">
        <f>HYPERLINK("Перечень членов СРО-Э-039.docx", "Перечень членов СРО-Э-039")</f>
        <v>Перечень членов СРО-Э-039</v>
      </c>
      <c r="H45" s="46" t="s">
        <v>215</v>
      </c>
      <c r="I45" s="46" t="s">
        <v>78</v>
      </c>
      <c r="J45" s="44" t="s">
        <v>313</v>
      </c>
      <c r="K45" s="44" t="s">
        <v>1005</v>
      </c>
      <c r="L45" s="47" t="s">
        <v>236</v>
      </c>
      <c r="M45" s="48" t="str">
        <f>HYPERLINK("Перечень исключенных членов СРО-Э-039.docx", "Перечень исключенных членов СРО-Э-039")</f>
        <v>Перечень исключенных членов СРО-Э-039</v>
      </c>
      <c r="N45" s="47" t="s">
        <v>309</v>
      </c>
      <c r="O45" s="48" t="str">
        <f>HYPERLINK("www.sro-okeo.ru", "Сайт организации: www.sro-okeo.ru")</f>
        <v>Сайт организации: www.sro-okeo.ru</v>
      </c>
      <c r="P45" s="56"/>
    </row>
    <row r="46" spans="1:16" s="7" customFormat="1" ht="180" customHeight="1" x14ac:dyDescent="0.2">
      <c r="A46" s="42">
        <v>40</v>
      </c>
      <c r="B46" s="17" t="s">
        <v>439</v>
      </c>
      <c r="C46" s="15" t="s">
        <v>444</v>
      </c>
      <c r="D46" s="15" t="s">
        <v>445</v>
      </c>
      <c r="E46" s="15" t="s">
        <v>446</v>
      </c>
      <c r="F46" s="17" t="s">
        <v>863</v>
      </c>
      <c r="G46" s="27" t="str">
        <f>HYPERLINK("Перечень членов СРО-Э-040.docx", "Перечень членов СРО-Э-040")</f>
        <v>Перечень членов СРО-Э-040</v>
      </c>
      <c r="H46" s="27" t="s">
        <v>13</v>
      </c>
      <c r="I46" s="27" t="s">
        <v>77</v>
      </c>
      <c r="J46" s="15" t="s">
        <v>313</v>
      </c>
      <c r="K46" s="15" t="s">
        <v>1005</v>
      </c>
      <c r="L46" s="15" t="s">
        <v>236</v>
      </c>
      <c r="M46" s="27" t="str">
        <f>HYPERLINK("Перечень исключенных членов СРО-Э-040.docx", "Перечень исключенных членов СРО-Э-040")</f>
        <v>Перечень исключенных членов СРО-Э-040</v>
      </c>
      <c r="N46" s="15" t="s">
        <v>309</v>
      </c>
      <c r="O46" s="27" t="str">
        <f>HYPERLINK("www.npses.ru", "Сайт организации: www.npses.ru")</f>
        <v>Сайт организации: www.npses.ru</v>
      </c>
    </row>
    <row r="47" spans="1:16" s="7" customFormat="1" ht="180" customHeight="1" x14ac:dyDescent="0.2">
      <c r="A47" s="42">
        <v>41</v>
      </c>
      <c r="B47" s="43" t="s">
        <v>439</v>
      </c>
      <c r="C47" s="44" t="s">
        <v>447</v>
      </c>
      <c r="D47" s="44" t="s">
        <v>947</v>
      </c>
      <c r="E47" s="44" t="s">
        <v>448</v>
      </c>
      <c r="F47" s="43" t="s">
        <v>449</v>
      </c>
      <c r="G47" s="46" t="str">
        <f>HYPERLINK("Перечень членов СРО-Э-041.docx", "Перечень членов СРО-Э-041")</f>
        <v>Перечень членов СРО-Э-041</v>
      </c>
      <c r="H47" s="46" t="s">
        <v>14</v>
      </c>
      <c r="I47" s="46" t="s">
        <v>76</v>
      </c>
      <c r="J47" s="44" t="s">
        <v>337</v>
      </c>
      <c r="K47" s="44" t="s">
        <v>1001</v>
      </c>
      <c r="L47" s="47" t="s">
        <v>236</v>
      </c>
      <c r="M47" s="48" t="str">
        <f>HYPERLINK("Перечень исключенных членов СРО-Э-041.docx", "Перечень исключенных членов СРО-Э-041")</f>
        <v>Перечень исключенных членов СРО-Э-041</v>
      </c>
      <c r="N47" s="47" t="s">
        <v>309</v>
      </c>
      <c r="O47" s="48" t="str">
        <f>HYPERLINK("www.pge73.ru", "Сайт организации: www.pge73.ru")</f>
        <v>Сайт организации: www.pge73.ru</v>
      </c>
    </row>
    <row r="48" spans="1:16" s="7" customFormat="1" ht="180" customHeight="1" x14ac:dyDescent="0.2">
      <c r="A48" s="42">
        <v>42</v>
      </c>
      <c r="B48" s="17" t="s">
        <v>450</v>
      </c>
      <c r="C48" s="15" t="s">
        <v>451</v>
      </c>
      <c r="D48" s="15" t="s">
        <v>452</v>
      </c>
      <c r="E48" s="15" t="s">
        <v>453</v>
      </c>
      <c r="F48" s="17" t="s">
        <v>864</v>
      </c>
      <c r="G48" s="27" t="str">
        <f>HYPERLINK("Перечень членов СРО-Э-042.docx", "Перечень членов СРО-Э-042")</f>
        <v>Перечень членов СРО-Э-042</v>
      </c>
      <c r="H48" s="27" t="s">
        <v>15</v>
      </c>
      <c r="I48" s="27" t="s">
        <v>133</v>
      </c>
      <c r="J48" s="15" t="s">
        <v>313</v>
      </c>
      <c r="K48" s="15" t="s">
        <v>1001</v>
      </c>
      <c r="L48" s="15" t="s">
        <v>236</v>
      </c>
      <c r="M48" s="27" t="str">
        <f>HYPERLINK("Перечень исключенных членов СРО-Э-042.docx", "Перечень исключенных членов СРО-Э-042")</f>
        <v>Перечень исключенных членов СРО-Э-042</v>
      </c>
      <c r="N48" s="15" t="s">
        <v>309</v>
      </c>
      <c r="O48" s="27" t="str">
        <f>HYPERLINK("http://sro-energosberejenie.ru/", "Сайт организации: http://sro-energosberejenie.ru/")</f>
        <v>Сайт организации: http://sro-energosberejenie.ru/</v>
      </c>
    </row>
    <row r="49" spans="1:15" s="7" customFormat="1" ht="180" customHeight="1" x14ac:dyDescent="0.2">
      <c r="A49" s="42">
        <v>43</v>
      </c>
      <c r="B49" s="43" t="s">
        <v>450</v>
      </c>
      <c r="C49" s="44" t="s">
        <v>454</v>
      </c>
      <c r="D49" s="44" t="s">
        <v>948</v>
      </c>
      <c r="E49" s="44" t="s">
        <v>455</v>
      </c>
      <c r="F49" s="43" t="s">
        <v>456</v>
      </c>
      <c r="G49" s="46" t="str">
        <f>HYPERLINK("Перечень членов СРО-Э-043.docx", "Перечень членов СРО-Э-043")</f>
        <v>Перечень членов СРО-Э-043</v>
      </c>
      <c r="H49" s="46" t="s">
        <v>16</v>
      </c>
      <c r="I49" s="46" t="s">
        <v>75</v>
      </c>
      <c r="J49" s="44" t="s">
        <v>337</v>
      </c>
      <c r="K49" s="44" t="s">
        <v>1009</v>
      </c>
      <c r="L49" s="47" t="s">
        <v>236</v>
      </c>
      <c r="M49" s="48" t="str">
        <f>HYPERLINK("Перечень исключенных членов СРО-Э-043.docx", "Перечень исключенных членов СРО-Э-043")</f>
        <v>Перечень исключенных членов СРО-Э-043</v>
      </c>
      <c r="N49" s="47" t="s">
        <v>309</v>
      </c>
      <c r="O49" s="48" t="str">
        <f>HYPERLINK("www.npges.ru", "Сайт организации: www.npges.ru")</f>
        <v>Сайт организации: www.npges.ru</v>
      </c>
    </row>
    <row r="50" spans="1:15" s="7" customFormat="1" ht="180" customHeight="1" x14ac:dyDescent="0.2">
      <c r="A50" s="42">
        <v>44</v>
      </c>
      <c r="B50" s="43" t="s">
        <v>450</v>
      </c>
      <c r="C50" s="44" t="s">
        <v>457</v>
      </c>
      <c r="D50" s="44" t="s">
        <v>949</v>
      </c>
      <c r="E50" s="44" t="s">
        <v>458</v>
      </c>
      <c r="F50" s="43" t="s">
        <v>459</v>
      </c>
      <c r="G50" s="46" t="str">
        <f>HYPERLINK("Перечень членов СРО-Э-044.docx", "Перечень членов СРО-Э-044")</f>
        <v>Перечень членов СРО-Э-044</v>
      </c>
      <c r="H50" s="46" t="s">
        <v>17</v>
      </c>
      <c r="I50" s="46" t="s">
        <v>287</v>
      </c>
      <c r="J50" s="44" t="s">
        <v>313</v>
      </c>
      <c r="K50" s="44" t="s">
        <v>1002</v>
      </c>
      <c r="L50" s="47" t="s">
        <v>236</v>
      </c>
      <c r="M50" s="48" t="str">
        <f>HYPERLINK("Перечень исключенных членов СРО-Э-044.docx", "Перечень исключенных членов СРО-Э-044")</f>
        <v>Перечень исключенных членов СРО-Э-044</v>
      </c>
      <c r="N50" s="47" t="s">
        <v>309</v>
      </c>
      <c r="O50" s="48" t="str">
        <f>HYPERLINK("www.sro-energoeffekt.ru", "Сайт организации: www.sro-energoeffekt.ru")</f>
        <v>Сайт организации: www.sro-energoeffekt.ru</v>
      </c>
    </row>
    <row r="51" spans="1:15" s="7" customFormat="1" ht="180" customHeight="1" x14ac:dyDescent="0.2">
      <c r="A51" s="42">
        <v>45</v>
      </c>
      <c r="B51" s="17" t="s">
        <v>450</v>
      </c>
      <c r="C51" s="15" t="s">
        <v>460</v>
      </c>
      <c r="D51" s="15" t="s">
        <v>461</v>
      </c>
      <c r="E51" s="15" t="s">
        <v>462</v>
      </c>
      <c r="F51" s="17" t="s">
        <v>865</v>
      </c>
      <c r="G51" s="27" t="str">
        <f>HYPERLINK("Перечень членов СРО-Э-045.docx", "Перечень членов СРО-Э-045")</f>
        <v>Перечень членов СРО-Э-045</v>
      </c>
      <c r="H51" s="27" t="s">
        <v>18</v>
      </c>
      <c r="I51" s="27" t="s">
        <v>105</v>
      </c>
      <c r="J51" s="15" t="s">
        <v>313</v>
      </c>
      <c r="K51" s="15" t="s">
        <v>1002</v>
      </c>
      <c r="L51" s="15" t="s">
        <v>236</v>
      </c>
      <c r="M51" s="27" t="str">
        <f>HYPERLINK("Перечень исключенных членов СРО-Э-045.docx", "Перечень исключенных членов СРО-Э-045")</f>
        <v>Перечень исключенных членов СРО-Э-045</v>
      </c>
      <c r="N51" s="15" t="s">
        <v>309</v>
      </c>
      <c r="O51" s="27" t="str">
        <f>HYPERLINK("http://www.rusenef.ru", "Сайт организации: http://www.rusenef.ru")</f>
        <v>Сайт организации: http://www.rusenef.ru</v>
      </c>
    </row>
    <row r="52" spans="1:15" s="64" customFormat="1" ht="180" customHeight="1" x14ac:dyDescent="0.2">
      <c r="A52" s="65">
        <v>46</v>
      </c>
      <c r="B52" s="62" t="s">
        <v>463</v>
      </c>
      <c r="C52" s="50" t="s">
        <v>464</v>
      </c>
      <c r="D52" s="50" t="s">
        <v>1031</v>
      </c>
      <c r="E52" s="50" t="s">
        <v>465</v>
      </c>
      <c r="F52" s="62" t="s">
        <v>466</v>
      </c>
      <c r="G52" s="51" t="str">
        <f>HYPERLINK("Перечень членов СРО-Э-046.docx", "Перечень членов СРО-Э-046")</f>
        <v>Перечень членов СРО-Э-046</v>
      </c>
      <c r="H52" s="51" t="s">
        <v>19</v>
      </c>
      <c r="I52" s="51" t="s">
        <v>104</v>
      </c>
      <c r="J52" s="50" t="s">
        <v>313</v>
      </c>
      <c r="K52" s="50" t="s">
        <v>1001</v>
      </c>
      <c r="L52" s="50" t="s">
        <v>236</v>
      </c>
      <c r="M52" s="51" t="str">
        <f>HYPERLINK("Перечень исключенных членов СРО-Э-046.docx", "Перечень исключенных членов СРО-Э-046")</f>
        <v>Перечень исключенных членов СРО-Э-046</v>
      </c>
      <c r="N52" s="50" t="s">
        <v>309</v>
      </c>
      <c r="O52" s="51" t="str">
        <f>HYPERLINK("www.easro.ru", "Сайт организации: www.easro.ru")</f>
        <v>Сайт организации: www.easro.ru</v>
      </c>
    </row>
    <row r="53" spans="1:15" s="7" customFormat="1" ht="180" customHeight="1" x14ac:dyDescent="0.2">
      <c r="A53" s="42">
        <v>47</v>
      </c>
      <c r="B53" s="43" t="s">
        <v>463</v>
      </c>
      <c r="C53" s="44" t="s">
        <v>467</v>
      </c>
      <c r="D53" s="44" t="s">
        <v>950</v>
      </c>
      <c r="E53" s="44" t="s">
        <v>468</v>
      </c>
      <c r="F53" s="43" t="s">
        <v>469</v>
      </c>
      <c r="G53" s="46" t="str">
        <f>HYPERLINK("Перечень членов СРО-Э-047.docx", "Перечень членов СРО-Э-047")</f>
        <v>Перечень членов СРО-Э-047</v>
      </c>
      <c r="H53" s="46" t="s">
        <v>0</v>
      </c>
      <c r="I53" s="46" t="s">
        <v>103</v>
      </c>
      <c r="J53" s="44" t="s">
        <v>313</v>
      </c>
      <c r="K53" s="44" t="s">
        <v>1001</v>
      </c>
      <c r="L53" s="47" t="s">
        <v>236</v>
      </c>
      <c r="M53" s="48" t="str">
        <f>HYPERLINK("Перечень исключенных членов СРО-Э-047.docx", "Перечень исключенных членов СРО-Э-047")</f>
        <v>Перечень исключенных членов СРО-Э-047</v>
      </c>
      <c r="N53" s="47" t="s">
        <v>309</v>
      </c>
      <c r="O53" s="48" t="str">
        <f>HYPERLINK("www.sro-grupp-e3.ru", "Сайт организации: www.sro-grupp-e3.ru")</f>
        <v>Сайт организации: www.sro-grupp-e3.ru</v>
      </c>
    </row>
    <row r="54" spans="1:15" s="7" customFormat="1" ht="180" customHeight="1" x14ac:dyDescent="0.2">
      <c r="A54" s="42">
        <v>48</v>
      </c>
      <c r="B54" s="43" t="s">
        <v>470</v>
      </c>
      <c r="C54" s="44" t="s">
        <v>471</v>
      </c>
      <c r="D54" s="44" t="s">
        <v>951</v>
      </c>
      <c r="E54" s="44" t="s">
        <v>472</v>
      </c>
      <c r="F54" s="43" t="s">
        <v>473</v>
      </c>
      <c r="G54" s="46" t="str">
        <f>HYPERLINK("Перечень членов СРО-Э-048.docx", "Перечень членов СРО-Э-048")</f>
        <v>Перечень членов СРО-Э-048</v>
      </c>
      <c r="H54" s="46" t="s">
        <v>1</v>
      </c>
      <c r="I54" s="46" t="s">
        <v>102</v>
      </c>
      <c r="J54" s="44" t="s">
        <v>313</v>
      </c>
      <c r="K54" s="44" t="s">
        <v>1017</v>
      </c>
      <c r="L54" s="47" t="s">
        <v>236</v>
      </c>
      <c r="M54" s="48" t="str">
        <f>HYPERLINK("Перечень исключенных членов СРО-Э-048.docx", "Перечень исключенных членов СРО-Э-048")</f>
        <v>Перечень исключенных членов СРО-Э-048</v>
      </c>
      <c r="N54" s="47" t="s">
        <v>309</v>
      </c>
      <c r="O54" s="48" t="str">
        <f>HYPERLINK("www.meoopzt.ru", "Сайт организации: www.meoopzt.ru")</f>
        <v>Сайт организации: www.meoopzt.ru</v>
      </c>
    </row>
    <row r="55" spans="1:15" s="7" customFormat="1" ht="180" customHeight="1" x14ac:dyDescent="0.2">
      <c r="A55" s="42">
        <v>49</v>
      </c>
      <c r="B55" s="17" t="s">
        <v>474</v>
      </c>
      <c r="C55" s="15" t="s">
        <v>475</v>
      </c>
      <c r="D55" s="15" t="s">
        <v>476</v>
      </c>
      <c r="E55" s="15" t="s">
        <v>477</v>
      </c>
      <c r="F55" s="17" t="s">
        <v>866</v>
      </c>
      <c r="G55" s="27" t="str">
        <f>HYPERLINK("Перечень членов СРО-Э-049.docx", "Перечень членов СРО-Э-049")</f>
        <v>Перечень членов СРО-Э-049</v>
      </c>
      <c r="H55" s="27" t="s">
        <v>2</v>
      </c>
      <c r="I55" s="27" t="s">
        <v>12</v>
      </c>
      <c r="J55" s="15" t="s">
        <v>313</v>
      </c>
      <c r="K55" s="15" t="s">
        <v>1012</v>
      </c>
      <c r="L55" s="15" t="s">
        <v>236</v>
      </c>
      <c r="M55" s="27" t="str">
        <f>HYPERLINK("Перечень исключенных членов СРО-Э-049.docx", "Перечень исключенных членов СРО-Э-049")</f>
        <v>Перечень исключенных членов СРО-Э-049</v>
      </c>
      <c r="N55" s="15" t="s">
        <v>309</v>
      </c>
      <c r="O55" s="27" t="str">
        <f>HYPERLINK("www.mlpp.ru", "Сайт организации: www.mlpp.ru")</f>
        <v>Сайт организации: www.mlpp.ru</v>
      </c>
    </row>
    <row r="56" spans="1:15" s="7" customFormat="1" ht="180" customHeight="1" x14ac:dyDescent="0.2">
      <c r="A56" s="42">
        <v>50</v>
      </c>
      <c r="B56" s="43" t="s">
        <v>478</v>
      </c>
      <c r="C56" s="44" t="s">
        <v>479</v>
      </c>
      <c r="D56" s="44" t="s">
        <v>952</v>
      </c>
      <c r="E56" s="44" t="s">
        <v>480</v>
      </c>
      <c r="F56" s="43" t="s">
        <v>481</v>
      </c>
      <c r="G56" s="46" t="str">
        <f>HYPERLINK("Перечень членов СРО-Э-050.docx", "Перечень членов СРО-Э-050")</f>
        <v>Перечень членов СРО-Э-050</v>
      </c>
      <c r="H56" s="46" t="s">
        <v>3</v>
      </c>
      <c r="I56" s="46" t="s">
        <v>119</v>
      </c>
      <c r="J56" s="44" t="s">
        <v>313</v>
      </c>
      <c r="K56" s="44" t="s">
        <v>1009</v>
      </c>
      <c r="L56" s="47" t="s">
        <v>236</v>
      </c>
      <c r="M56" s="48" t="str">
        <f>HYPERLINK("Перечень исключенных членов СРО-Э-050.docx", "Перечень исключенных членов СРО-Э-050")</f>
        <v>Перечень исключенных членов СРО-Э-050</v>
      </c>
      <c r="N56" s="47" t="s">
        <v>309</v>
      </c>
      <c r="O56" s="48" t="str">
        <f>HYPERLINK("www.enersib.ru", "Сайт организации: www.enersib.ru")</f>
        <v>Сайт организации: www.enersib.ru</v>
      </c>
    </row>
    <row r="57" spans="1:15" s="64" customFormat="1" ht="180" customHeight="1" x14ac:dyDescent="0.2">
      <c r="A57" s="65">
        <v>51</v>
      </c>
      <c r="B57" s="62" t="s">
        <v>478</v>
      </c>
      <c r="C57" s="50" t="s">
        <v>482</v>
      </c>
      <c r="D57" s="50" t="s">
        <v>1038</v>
      </c>
      <c r="E57" s="50" t="s">
        <v>483</v>
      </c>
      <c r="F57" s="62" t="s">
        <v>484</v>
      </c>
      <c r="G57" s="51" t="str">
        <f>HYPERLINK("Перечень членов СРО-Э-051.docx", "Перечень членов СРО-Э-051")</f>
        <v>Перечень членов СРО-Э-051</v>
      </c>
      <c r="H57" s="51" t="s">
        <v>4</v>
      </c>
      <c r="I57" s="51" t="s">
        <v>118</v>
      </c>
      <c r="J57" s="50" t="s">
        <v>313</v>
      </c>
      <c r="K57" s="50" t="s">
        <v>1001</v>
      </c>
      <c r="L57" s="50" t="s">
        <v>236</v>
      </c>
      <c r="M57" s="51" t="str">
        <f>HYPERLINK("Перечень исключенных членов СРО-Э-051.docx", "Перечень исключенных членов СРО-Э-051")</f>
        <v>Перечень исключенных членов СРО-Э-051</v>
      </c>
      <c r="N57" s="50" t="s">
        <v>309</v>
      </c>
      <c r="O57" s="51" t="str">
        <f>HYPERLINK("www.ea-sro.ru", "Сайт организации: www.ea-sro.ru")</f>
        <v>Сайт организации: www.ea-sro.ru</v>
      </c>
    </row>
    <row r="58" spans="1:15" s="7" customFormat="1" ht="180" customHeight="1" x14ac:dyDescent="0.2">
      <c r="A58" s="42">
        <v>52</v>
      </c>
      <c r="B58" s="43" t="s">
        <v>478</v>
      </c>
      <c r="C58" s="44" t="s">
        <v>485</v>
      </c>
      <c r="D58" s="45" t="s">
        <v>953</v>
      </c>
      <c r="E58" s="44" t="s">
        <v>486</v>
      </c>
      <c r="F58" s="43" t="s">
        <v>487</v>
      </c>
      <c r="G58" s="46" t="str">
        <f>HYPERLINK("Перечень членов СРО-Э-052.docx", "Перечень членов СРО-Э-052")</f>
        <v>Перечень членов СРО-Э-052</v>
      </c>
      <c r="H58" s="46" t="s">
        <v>5</v>
      </c>
      <c r="I58" s="46" t="s">
        <v>117</v>
      </c>
      <c r="J58" s="44" t="s">
        <v>313</v>
      </c>
      <c r="K58" s="44" t="s">
        <v>1002</v>
      </c>
      <c r="L58" s="47" t="s">
        <v>236</v>
      </c>
      <c r="M58" s="48" t="str">
        <f>HYPERLINK("Перечень исключенных членов СРО-Э-052.docx", "Перечень исключенных членов СРО-Э-052")</f>
        <v>Перечень исключенных членов СРО-Э-052</v>
      </c>
      <c r="N58" s="47" t="s">
        <v>309</v>
      </c>
      <c r="O58" s="48" t="str">
        <f>HYPERLINK("www.sro-en.ru", "Сайт организации: www.sro-en.ru")</f>
        <v>Сайт организации: www.sro-en.ru</v>
      </c>
    </row>
    <row r="59" spans="1:15" s="7" customFormat="1" ht="180" customHeight="1" x14ac:dyDescent="0.2">
      <c r="A59" s="42">
        <v>53</v>
      </c>
      <c r="B59" s="17" t="s">
        <v>488</v>
      </c>
      <c r="C59" s="15" t="s">
        <v>489</v>
      </c>
      <c r="D59" s="15" t="s">
        <v>490</v>
      </c>
      <c r="E59" s="15" t="s">
        <v>491</v>
      </c>
      <c r="F59" s="17" t="s">
        <v>867</v>
      </c>
      <c r="G59" s="27" t="str">
        <f>HYPERLINK("Перечень членов СРО-Э-053.docx", "Перечень членов СРО-Э-053")</f>
        <v>Перечень членов СРО-Э-053</v>
      </c>
      <c r="H59" s="27" t="s">
        <v>6</v>
      </c>
      <c r="I59" s="27" t="s">
        <v>72</v>
      </c>
      <c r="J59" s="15" t="s">
        <v>313</v>
      </c>
      <c r="K59" s="15" t="s">
        <v>1018</v>
      </c>
      <c r="L59" s="15" t="s">
        <v>236</v>
      </c>
      <c r="M59" s="27" t="str">
        <f>HYPERLINK("Перечень исключенных членов СРО-Э-053.docx", "Перечень исключенных членов СРО-Э-053")</f>
        <v>Перечень исключенных членов СРО-Э-053</v>
      </c>
      <c r="N59" s="15" t="s">
        <v>309</v>
      </c>
      <c r="O59" s="27" t="str">
        <f>HYPERLINK("http://vsoe.ru/", "Сайт организации: http://vsoe.ru/")</f>
        <v>Сайт организации: http://vsoe.ru/</v>
      </c>
    </row>
    <row r="60" spans="1:15" s="7" customFormat="1" ht="180" customHeight="1" x14ac:dyDescent="0.2">
      <c r="A60" s="42">
        <v>54</v>
      </c>
      <c r="B60" s="43" t="s">
        <v>488</v>
      </c>
      <c r="C60" s="44" t="s">
        <v>492</v>
      </c>
      <c r="D60" s="44" t="s">
        <v>954</v>
      </c>
      <c r="E60" s="44" t="s">
        <v>493</v>
      </c>
      <c r="F60" s="43" t="s">
        <v>1033</v>
      </c>
      <c r="G60" s="46" t="str">
        <f>HYPERLINK("Перечень членов СРО-Э-054.docx", "Перечень членов СРО-Э-054")</f>
        <v>Перечень членов СРО-Э-054</v>
      </c>
      <c r="H60" s="46" t="s">
        <v>7</v>
      </c>
      <c r="I60" s="46" t="s">
        <v>116</v>
      </c>
      <c r="J60" s="44" t="s">
        <v>313</v>
      </c>
      <c r="K60" s="44" t="s">
        <v>1009</v>
      </c>
      <c r="L60" s="47" t="s">
        <v>236</v>
      </c>
      <c r="M60" s="48" t="str">
        <f>HYPERLINK("Перечень исключенных членов СРО-Э-054.docx", "Перечень исключенных членов СРО-Э-054")</f>
        <v>Перечень исключенных членов СРО-Э-054</v>
      </c>
      <c r="N60" s="47" t="s">
        <v>309</v>
      </c>
      <c r="O60" s="48" t="str">
        <f>HYPERLINK("www.mre-sro.ru", "Сайт организации: www.mre-sro.ru")</f>
        <v>Сайт организации: www.mre-sro.ru</v>
      </c>
    </row>
    <row r="61" spans="1:15" s="7" customFormat="1" ht="180" customHeight="1" x14ac:dyDescent="0.2">
      <c r="A61" s="42">
        <v>55</v>
      </c>
      <c r="B61" s="43" t="s">
        <v>488</v>
      </c>
      <c r="C61" s="44" t="s">
        <v>999</v>
      </c>
      <c r="D61" s="44" t="s">
        <v>955</v>
      </c>
      <c r="E61" s="44" t="s">
        <v>494</v>
      </c>
      <c r="F61" s="43" t="s">
        <v>495</v>
      </c>
      <c r="G61" s="46" t="str">
        <f>HYPERLINK("Перечень членов СРО-Э-055.docx", "Перечень членов СРО-Э-055")</f>
        <v>Перечень членов СРО-Э-055</v>
      </c>
      <c r="H61" s="46" t="s">
        <v>8</v>
      </c>
      <c r="I61" s="46" t="s">
        <v>115</v>
      </c>
      <c r="J61" s="44" t="s">
        <v>313</v>
      </c>
      <c r="K61" s="44" t="s">
        <v>1005</v>
      </c>
      <c r="L61" s="47" t="s">
        <v>236</v>
      </c>
      <c r="M61" s="48" t="str">
        <f>HYPERLINK("Перечень исключенных членов СРО-Э-055.docx", "Перечень исключенных членов СРО-Э-055")</f>
        <v>Перечень исключенных членов СРО-Э-055</v>
      </c>
      <c r="N61" s="47" t="s">
        <v>309</v>
      </c>
      <c r="O61" s="48" t="str">
        <f>HYPERLINK("www.dor-energo.ru", "Сайт организации: www.dor-energo.ru")</f>
        <v>Сайт организации: www.dor-energo.ru</v>
      </c>
    </row>
    <row r="62" spans="1:15" s="7" customFormat="1" ht="180" customHeight="1" x14ac:dyDescent="0.2">
      <c r="A62" s="42">
        <v>56</v>
      </c>
      <c r="B62" s="17" t="s">
        <v>488</v>
      </c>
      <c r="C62" s="15" t="s">
        <v>496</v>
      </c>
      <c r="D62" s="15" t="s">
        <v>497</v>
      </c>
      <c r="E62" s="15" t="s">
        <v>498</v>
      </c>
      <c r="F62" s="17" t="s">
        <v>868</v>
      </c>
      <c r="G62" s="27" t="str">
        <f>HYPERLINK("Перечень членов СРО-Э-056.docx", "Перечень членов СРО-Э-056")</f>
        <v>Перечень членов СРО-Э-056</v>
      </c>
      <c r="H62" s="27" t="s">
        <v>9</v>
      </c>
      <c r="I62" s="27" t="s">
        <v>114</v>
      </c>
      <c r="J62" s="15" t="s">
        <v>313</v>
      </c>
      <c r="K62" s="15" t="s">
        <v>1005</v>
      </c>
      <c r="L62" s="15" t="s">
        <v>236</v>
      </c>
      <c r="M62" s="27" t="str">
        <f>HYPERLINK("Перечень исключенных членов СРО-Э-056.docx", "Перечень исключенных членов СРО-Э-056")</f>
        <v>Перечень исключенных членов СРО-Э-056</v>
      </c>
      <c r="N62" s="15" t="s">
        <v>309</v>
      </c>
      <c r="O62" s="27" t="str">
        <f>HYPERLINK("www.np-mopeo.ru", "Сайт организации: www.np-mopeo.ru")</f>
        <v>Сайт организации: www.np-mopeo.ru</v>
      </c>
    </row>
    <row r="63" spans="1:15" s="7" customFormat="1" ht="180" customHeight="1" x14ac:dyDescent="0.2">
      <c r="A63" s="42">
        <v>57</v>
      </c>
      <c r="B63" s="43" t="s">
        <v>499</v>
      </c>
      <c r="C63" s="44" t="s">
        <v>500</v>
      </c>
      <c r="D63" s="44" t="s">
        <v>956</v>
      </c>
      <c r="E63" s="44" t="s">
        <v>501</v>
      </c>
      <c r="F63" s="43" t="s">
        <v>502</v>
      </c>
      <c r="G63" s="46" t="str">
        <f>HYPERLINK("Перечень членов СРО-Э-057.docx", "Перечень членов СРО-Э-057")</f>
        <v>Перечень членов СРО-Э-057</v>
      </c>
      <c r="H63" s="46" t="s">
        <v>10</v>
      </c>
      <c r="I63" s="46" t="s">
        <v>255</v>
      </c>
      <c r="J63" s="44" t="s">
        <v>313</v>
      </c>
      <c r="K63" s="44" t="s">
        <v>1012</v>
      </c>
      <c r="L63" s="47" t="s">
        <v>236</v>
      </c>
      <c r="M63" s="48" t="str">
        <f>HYPERLINK("Перечень исключенных членов СРО-Э-057.docx", "Перечень исключенных членов СРО-Э-057")</f>
        <v>Перечень исключенных членов СРО-Э-057</v>
      </c>
      <c r="N63" s="47" t="s">
        <v>309</v>
      </c>
      <c r="O63" s="48" t="str">
        <f>HYPERLINK("www.effect-energo.ru", "Сайт организации: www.effect-energo.ru")</f>
        <v>Сайт организации: www.effect-energo.ru</v>
      </c>
    </row>
    <row r="64" spans="1:15" s="7" customFormat="1" ht="180" customHeight="1" x14ac:dyDescent="0.2">
      <c r="A64" s="42">
        <v>58</v>
      </c>
      <c r="B64" s="43" t="s">
        <v>503</v>
      </c>
      <c r="C64" s="44" t="s">
        <v>504</v>
      </c>
      <c r="D64" s="44" t="s">
        <v>957</v>
      </c>
      <c r="E64" s="44" t="s">
        <v>505</v>
      </c>
      <c r="F64" s="43" t="s">
        <v>506</v>
      </c>
      <c r="G64" s="46" t="str">
        <f>HYPERLINK("Перечень членов СРО-Э-058.docx", "Перечень членов СРО-Э-058")</f>
        <v>Перечень членов СРО-Э-058</v>
      </c>
      <c r="H64" s="46" t="s">
        <v>11</v>
      </c>
      <c r="I64" s="46" t="s">
        <v>38</v>
      </c>
      <c r="J64" s="44" t="s">
        <v>313</v>
      </c>
      <c r="K64" s="44" t="s">
        <v>1012</v>
      </c>
      <c r="L64" s="47" t="s">
        <v>236</v>
      </c>
      <c r="M64" s="48" t="str">
        <f>HYPERLINK("Перечень исключенных членов СРО-Э-058.docx", "Перечень исключенных членов СРО-Э-058")</f>
        <v>Перечень исключенных членов СРО-Э-058</v>
      </c>
      <c r="N64" s="47" t="s">
        <v>309</v>
      </c>
      <c r="O64" s="48" t="str">
        <f>HYPERLINK("www.sps-energоaudit.ru", "Сайт организации: www.sps-energоaudit.ru")</f>
        <v>Сайт организации: www.sps-energоaudit.ru</v>
      </c>
    </row>
    <row r="65" spans="1:27" s="7" customFormat="1" ht="180" customHeight="1" x14ac:dyDescent="0.2">
      <c r="A65" s="42">
        <v>59</v>
      </c>
      <c r="B65" s="43" t="s">
        <v>503</v>
      </c>
      <c r="C65" s="44" t="s">
        <v>507</v>
      </c>
      <c r="D65" s="44" t="s">
        <v>958</v>
      </c>
      <c r="E65" s="44" t="s">
        <v>508</v>
      </c>
      <c r="F65" s="43" t="s">
        <v>1034</v>
      </c>
      <c r="G65" s="46" t="str">
        <f>HYPERLINK("Перечень членов СРО-Э-059.docx", "Перечень членов СРО-Э-059")</f>
        <v>Перечень членов СРО-Э-059</v>
      </c>
      <c r="H65" s="46" t="s">
        <v>175</v>
      </c>
      <c r="I65" s="46" t="s">
        <v>74</v>
      </c>
      <c r="J65" s="44" t="s">
        <v>313</v>
      </c>
      <c r="K65" s="44" t="s">
        <v>1001</v>
      </c>
      <c r="L65" s="47" t="s">
        <v>236</v>
      </c>
      <c r="M65" s="48" t="str">
        <f>HYPERLINK("Перечень исключенных членов СРО-Э-059.docx", "Перечень исключенных членов СРО-Э-059")</f>
        <v>Перечень исключенных членов СРО-Э-059</v>
      </c>
      <c r="N65" s="47" t="s">
        <v>309</v>
      </c>
      <c r="O65" s="48" t="str">
        <f>HYPERLINK("нп-мэа.рф", "Сайт организации: нп-мэа.рф")</f>
        <v>Сайт организации: нп-мэа.рф</v>
      </c>
    </row>
    <row r="66" spans="1:27" s="7" customFormat="1" ht="180" customHeight="1" x14ac:dyDescent="0.2">
      <c r="A66" s="42">
        <v>60</v>
      </c>
      <c r="B66" s="16" t="s">
        <v>509</v>
      </c>
      <c r="C66" s="14" t="s">
        <v>510</v>
      </c>
      <c r="D66" s="14" t="s">
        <v>511</v>
      </c>
      <c r="E66" s="14" t="s">
        <v>512</v>
      </c>
      <c r="F66" s="16" t="s">
        <v>869</v>
      </c>
      <c r="G66" s="35" t="str">
        <f>HYPERLINK("Перечень членов СРО-Э-060.docx", "Перечень членов СРО-Э-060")</f>
        <v>Перечень членов СРО-Э-060</v>
      </c>
      <c r="H66" s="27" t="s">
        <v>176</v>
      </c>
      <c r="I66" s="27" t="s">
        <v>73</v>
      </c>
      <c r="J66" s="15" t="s">
        <v>313</v>
      </c>
      <c r="K66" s="15" t="s">
        <v>1019</v>
      </c>
      <c r="L66" s="15" t="s">
        <v>236</v>
      </c>
      <c r="M66" s="27" t="str">
        <f>HYPERLINK("Перечень исключенных членов СРО-Э-060.docx", "Перечень исключенных членов СРО-Э-060")</f>
        <v>Перечень исключенных членов СРО-Э-060</v>
      </c>
      <c r="N66" s="15" t="s">
        <v>309</v>
      </c>
      <c r="O66" s="27" t="str">
        <f>HYPERLINK("www.np-sro-ie.ru", "Сайт организации: www.np-sro-ie.ru")</f>
        <v>Сайт организации: www.np-sro-ie.ru</v>
      </c>
    </row>
    <row r="67" spans="1:27" s="7" customFormat="1" ht="180" customHeight="1" x14ac:dyDescent="0.2">
      <c r="A67" s="42">
        <v>61</v>
      </c>
      <c r="B67" s="16" t="s">
        <v>513</v>
      </c>
      <c r="C67" s="14" t="s">
        <v>514</v>
      </c>
      <c r="D67" s="14" t="s">
        <v>515</v>
      </c>
      <c r="E67" s="14" t="s">
        <v>516</v>
      </c>
      <c r="F67" s="16" t="s">
        <v>870</v>
      </c>
      <c r="G67" s="35" t="str">
        <f>HYPERLINK("Перечень членов СРО-Э-061.docx", "Перечень членов СРО-Э-061")</f>
        <v>Перечень членов СРО-Э-061</v>
      </c>
      <c r="H67" s="27" t="s">
        <v>177</v>
      </c>
      <c r="I67" s="27" t="s">
        <v>286</v>
      </c>
      <c r="J67" s="15" t="s">
        <v>313</v>
      </c>
      <c r="K67" s="15" t="s">
        <v>1001</v>
      </c>
      <c r="L67" s="15" t="s">
        <v>236</v>
      </c>
      <c r="M67" s="27" t="str">
        <f>HYPERLINK("Перечень исключенных членов СРО-Э-061.docx", "Перечень исключенных членов СРО-Э-061")</f>
        <v>Перечень исключенных членов СРО-Э-061</v>
      </c>
      <c r="N67" s="15" t="s">
        <v>309</v>
      </c>
      <c r="O67" s="27" t="str">
        <f>HYPERLINK("www.np-svea.ru", "Сайт организации: www.np-svea.ru")</f>
        <v>Сайт организации: www.np-svea.ru</v>
      </c>
    </row>
    <row r="68" spans="1:27" s="7" customFormat="1" ht="180" customHeight="1" x14ac:dyDescent="0.2">
      <c r="A68" s="42">
        <v>62</v>
      </c>
      <c r="B68" s="16" t="s">
        <v>517</v>
      </c>
      <c r="C68" s="14" t="s">
        <v>518</v>
      </c>
      <c r="D68" s="14" t="s">
        <v>519</v>
      </c>
      <c r="E68" s="14" t="s">
        <v>520</v>
      </c>
      <c r="F68" s="16" t="s">
        <v>871</v>
      </c>
      <c r="G68" s="35" t="str">
        <f>HYPERLINK("Перечень членов СРО-Э-062.docx", "Перечень членов СРО-Э-062")</f>
        <v>Перечень членов СРО-Э-062</v>
      </c>
      <c r="H68" s="27" t="s">
        <v>178</v>
      </c>
      <c r="I68" s="27" t="s">
        <v>282</v>
      </c>
      <c r="J68" s="15" t="s">
        <v>313</v>
      </c>
      <c r="K68" s="15" t="s">
        <v>1012</v>
      </c>
      <c r="L68" s="15" t="s">
        <v>236</v>
      </c>
      <c r="M68" s="27" t="str">
        <f>HYPERLINK("Перечень исключенных членов СРО-Э-062.docx", "Перечень исключенных членов СРО-Э-062")</f>
        <v>Перечень исключенных членов СРО-Э-062</v>
      </c>
      <c r="N68" s="15" t="s">
        <v>309</v>
      </c>
      <c r="O68" s="27" t="str">
        <f>HYPERLINK("www.sro-szae.ru", "Сайт организации: www.sro-szae.ru")</f>
        <v>Сайт организации: www.sro-szae.ru</v>
      </c>
    </row>
    <row r="69" spans="1:27" s="58" customFormat="1" ht="180" customHeight="1" x14ac:dyDescent="0.2">
      <c r="A69" s="42">
        <v>63</v>
      </c>
      <c r="B69" s="43" t="s">
        <v>517</v>
      </c>
      <c r="C69" s="44" t="s">
        <v>521</v>
      </c>
      <c r="D69" s="44" t="s">
        <v>959</v>
      </c>
      <c r="E69" s="44" t="s">
        <v>522</v>
      </c>
      <c r="F69" s="43" t="s">
        <v>523</v>
      </c>
      <c r="G69" s="46" t="str">
        <f>HYPERLINK("Перечень членов СРО-Э-063.docx", "Перечень членов СРО-Э-063")</f>
        <v>Перечень членов СРО-Э-063</v>
      </c>
      <c r="H69" s="46" t="s">
        <v>179</v>
      </c>
      <c r="I69" s="46" t="s">
        <v>281</v>
      </c>
      <c r="J69" s="44" t="s">
        <v>313</v>
      </c>
      <c r="K69" s="44" t="s">
        <v>1012</v>
      </c>
      <c r="L69" s="44" t="s">
        <v>236</v>
      </c>
      <c r="M69" s="46" t="str">
        <f>HYPERLINK("Перечень исключенных членов СРО-Э-063.docx", "Перечень исключенных членов СРО-Э-063")</f>
        <v>Перечень исключенных членов СРО-Э-063</v>
      </c>
      <c r="N69" s="44" t="s">
        <v>309</v>
      </c>
      <c r="O69" s="46" t="str">
        <f>HYPERLINK("www.sroenergii.ru", "Сайт организации: www.sroenergii.ru")</f>
        <v>Сайт организации: www.sroenergii.ru</v>
      </c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</row>
    <row r="70" spans="1:27" s="59" customFormat="1" ht="180" customHeight="1" x14ac:dyDescent="0.2">
      <c r="A70" s="42">
        <v>64</v>
      </c>
      <c r="B70" s="43" t="s">
        <v>524</v>
      </c>
      <c r="C70" s="44" t="s">
        <v>525</v>
      </c>
      <c r="D70" s="44" t="s">
        <v>960</v>
      </c>
      <c r="E70" s="44" t="s">
        <v>526</v>
      </c>
      <c r="F70" s="43" t="s">
        <v>527</v>
      </c>
      <c r="G70" s="46" t="str">
        <f>HYPERLINK("Перечень членов СРО-Э-064.docx", "Перечень членов СРО-Э-064")</f>
        <v>Перечень членов СРО-Э-064</v>
      </c>
      <c r="H70" s="46" t="s">
        <v>180</v>
      </c>
      <c r="I70" s="46" t="s">
        <v>280</v>
      </c>
      <c r="J70" s="44" t="s">
        <v>313</v>
      </c>
      <c r="K70" s="44" t="s">
        <v>1001</v>
      </c>
      <c r="L70" s="44" t="s">
        <v>236</v>
      </c>
      <c r="M70" s="46" t="str">
        <f>HYPERLINK("Перечень исключенных членов СРО-Э-064.docx", "Перечень исключенных членов СРО-Э-064")</f>
        <v>Перечень исключенных членов СРО-Э-064</v>
      </c>
      <c r="N70" s="44" t="s">
        <v>309</v>
      </c>
      <c r="O70" s="46" t="str">
        <f>HYPERLINK("www.sroenergoaudit.ru", "Сайт организации: www.sroenergoaudit.ru")</f>
        <v>Сайт организации: www.sroenergoaudit.ru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</row>
    <row r="71" spans="1:27" s="59" customFormat="1" ht="180" customHeight="1" x14ac:dyDescent="0.2">
      <c r="A71" s="42">
        <v>65</v>
      </c>
      <c r="B71" s="43" t="s">
        <v>524</v>
      </c>
      <c r="C71" s="44" t="s">
        <v>528</v>
      </c>
      <c r="D71" s="44" t="s">
        <v>961</v>
      </c>
      <c r="E71" s="44" t="s">
        <v>529</v>
      </c>
      <c r="F71" s="43" t="s">
        <v>530</v>
      </c>
      <c r="G71" s="46" t="str">
        <f>HYPERLINK("Перечень членов СРО-Э-065.docx", "Перечень членов СРО-Э-065")</f>
        <v>Перечень членов СРО-Э-065</v>
      </c>
      <c r="H71" s="46" t="s">
        <v>181</v>
      </c>
      <c r="I71" s="46" t="s">
        <v>279</v>
      </c>
      <c r="J71" s="44" t="s">
        <v>313</v>
      </c>
      <c r="K71" s="44" t="s">
        <v>1012</v>
      </c>
      <c r="L71" s="44" t="s">
        <v>236</v>
      </c>
      <c r="M71" s="46" t="str">
        <f>HYPERLINK("Перечень исключенных членов СРО-Э-065.docx", "Перечень исключенных членов СРО-Э-065")</f>
        <v>Перечень исключенных членов СРО-Э-065</v>
      </c>
      <c r="N71" s="44" t="s">
        <v>309</v>
      </c>
      <c r="O71" s="46" t="str">
        <f>HYPERLINK("www.stolica-energo.ru", "Сайт организации: www.stolica-energo.ru")</f>
        <v>Сайт организации: www.stolica-energo.ru</v>
      </c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</row>
    <row r="72" spans="1:27" s="10" customFormat="1" ht="180" customHeight="1" x14ac:dyDescent="0.2">
      <c r="A72" s="42">
        <v>66</v>
      </c>
      <c r="B72" s="16" t="s">
        <v>524</v>
      </c>
      <c r="C72" s="14" t="s">
        <v>531</v>
      </c>
      <c r="D72" s="14" t="s">
        <v>532</v>
      </c>
      <c r="E72" s="14" t="s">
        <v>533</v>
      </c>
      <c r="F72" s="16" t="s">
        <v>911</v>
      </c>
      <c r="G72" s="35" t="str">
        <f>HYPERLINK("Перечень членов СРО-Э-066.docx", "Перечень членов СРО-Э-066")</f>
        <v>Перечень членов СРО-Э-066</v>
      </c>
      <c r="H72" s="27" t="s">
        <v>182</v>
      </c>
      <c r="I72" s="27" t="s">
        <v>39</v>
      </c>
      <c r="J72" s="15" t="s">
        <v>313</v>
      </c>
      <c r="K72" s="15" t="s">
        <v>1001</v>
      </c>
      <c r="L72" s="15" t="s">
        <v>236</v>
      </c>
      <c r="M72" s="27" t="str">
        <f>HYPERLINK("Перечень исключенных членов СРО-Э-066.docx", "Перечень исключенных членов СРО-Э-066")</f>
        <v>Перечень исключенных членов СРО-Э-066</v>
      </c>
      <c r="N72" s="15" t="s">
        <v>309</v>
      </c>
      <c r="O72" s="27" t="str">
        <f>HYPERLINK("www.pge-pfo.ru", "Сайт организации: www.pge-pfo.ru")</f>
        <v>Сайт организации: www.pge-pfo.ru</v>
      </c>
    </row>
    <row r="73" spans="1:27" s="59" customFormat="1" ht="180" customHeight="1" x14ac:dyDescent="0.2">
      <c r="A73" s="42">
        <v>67</v>
      </c>
      <c r="B73" s="43" t="s">
        <v>524</v>
      </c>
      <c r="C73" s="44" t="s">
        <v>534</v>
      </c>
      <c r="D73" s="44" t="s">
        <v>962</v>
      </c>
      <c r="E73" s="44" t="s">
        <v>535</v>
      </c>
      <c r="F73" s="43" t="s">
        <v>536</v>
      </c>
      <c r="G73" s="46" t="str">
        <f>HYPERLINK("Перечень членов СРО-Э-067.docx", "Перечень членов СРО-Э-067")</f>
        <v>Перечень членов СРО-Э-067</v>
      </c>
      <c r="H73" s="46" t="s">
        <v>183</v>
      </c>
      <c r="I73" s="46" t="s">
        <v>271</v>
      </c>
      <c r="J73" s="44" t="s">
        <v>313</v>
      </c>
      <c r="K73" s="44" t="s">
        <v>1001</v>
      </c>
      <c r="L73" s="44" t="s">
        <v>236</v>
      </c>
      <c r="M73" s="46" t="str">
        <f>HYPERLINK("Перечень исключенных членов СРО-Э-067.docx", "Перечень исключенных членов СРО-Э-067")</f>
        <v>Перечень исключенных членов СРО-Э-067</v>
      </c>
      <c r="N73" s="44" t="s">
        <v>309</v>
      </c>
      <c r="O73" s="46" t="str">
        <f>HYPERLINK("www.energycc.ru", "Сайт организации: www.energycc.ru")</f>
        <v>Сайт организации: www.energycc.ru</v>
      </c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</row>
    <row r="74" spans="1:27" s="59" customFormat="1" ht="180" customHeight="1" x14ac:dyDescent="0.2">
      <c r="A74" s="42">
        <v>68</v>
      </c>
      <c r="B74" s="43" t="s">
        <v>537</v>
      </c>
      <c r="C74" s="44" t="s">
        <v>538</v>
      </c>
      <c r="D74" s="44" t="s">
        <v>963</v>
      </c>
      <c r="E74" s="44" t="s">
        <v>539</v>
      </c>
      <c r="F74" s="43" t="s">
        <v>540</v>
      </c>
      <c r="G74" s="46" t="str">
        <f>HYPERLINK("Перечень членов СРО-Э-068.docx", "Перечень членов СРО-Э-068")</f>
        <v>Перечень членов СРО-Э-068</v>
      </c>
      <c r="H74" s="46" t="s">
        <v>189</v>
      </c>
      <c r="I74" s="46" t="s">
        <v>70</v>
      </c>
      <c r="J74" s="44" t="s">
        <v>313</v>
      </c>
      <c r="K74" s="44" t="s">
        <v>1001</v>
      </c>
      <c r="L74" s="44" t="s">
        <v>236</v>
      </c>
      <c r="M74" s="46" t="str">
        <f>HYPERLINK("Перечень исключенных членов СРО-Э-068.docx", "Перечень исключенных членов СРО-Э-068")</f>
        <v>Перечень исключенных членов СРО-Э-068</v>
      </c>
      <c r="N74" s="44" t="s">
        <v>309</v>
      </c>
      <c r="O74" s="46" t="str">
        <f>HYPERLINK("www.energoaudit24.ru", "Сайт организации: www.energoaudit24.ru")</f>
        <v>Сайт организации: www.energoaudit24.ru</v>
      </c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</row>
    <row r="75" spans="1:27" s="59" customFormat="1" ht="180" customHeight="1" x14ac:dyDescent="0.2">
      <c r="A75" s="42">
        <v>69</v>
      </c>
      <c r="B75" s="43" t="s">
        <v>537</v>
      </c>
      <c r="C75" s="44" t="s">
        <v>541</v>
      </c>
      <c r="D75" s="44" t="s">
        <v>964</v>
      </c>
      <c r="E75" s="44" t="s">
        <v>542</v>
      </c>
      <c r="F75" s="43" t="s">
        <v>543</v>
      </c>
      <c r="G75" s="46" t="str">
        <f>HYPERLINK("Перечень членов СРО-Э-069.docx", "Перечень членов СРО-Э-069")</f>
        <v>Перечень членов СРО-Э-069</v>
      </c>
      <c r="H75" s="46" t="s">
        <v>190</v>
      </c>
      <c r="I75" s="46" t="s">
        <v>68</v>
      </c>
      <c r="J75" s="44" t="s">
        <v>337</v>
      </c>
      <c r="K75" s="44" t="s">
        <v>1020</v>
      </c>
      <c r="L75" s="44" t="s">
        <v>236</v>
      </c>
      <c r="M75" s="46" t="str">
        <f>HYPERLINK("Перечень исключенных членов СРО-Э-069.docx", "Перечень исключенных членов СРО-Э-069")</f>
        <v>Перечень исключенных членов СРО-Э-069</v>
      </c>
      <c r="N75" s="44" t="s">
        <v>309</v>
      </c>
      <c r="O75" s="46" t="str">
        <f>HYPERLINK("sro069.ru", "Сайт организации: sro069.ru")</f>
        <v>Сайт организации: sro069.ru</v>
      </c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</row>
    <row r="76" spans="1:27" s="58" customFormat="1" ht="180" customHeight="1" x14ac:dyDescent="0.2">
      <c r="A76" s="42">
        <v>70</v>
      </c>
      <c r="B76" s="43" t="s">
        <v>537</v>
      </c>
      <c r="C76" s="44" t="s">
        <v>544</v>
      </c>
      <c r="D76" s="44" t="s">
        <v>965</v>
      </c>
      <c r="E76" s="44" t="s">
        <v>545</v>
      </c>
      <c r="F76" s="43" t="s">
        <v>546</v>
      </c>
      <c r="G76" s="46" t="str">
        <f>HYPERLINK("Перечень членов СРО-Э-070.docx", "Перечень членов СРО-Э-070")</f>
        <v>Перечень членов СРО-Э-070</v>
      </c>
      <c r="H76" s="46" t="s">
        <v>146</v>
      </c>
      <c r="I76" s="46" t="s">
        <v>66</v>
      </c>
      <c r="J76" s="44" t="s">
        <v>313</v>
      </c>
      <c r="K76" s="44" t="s">
        <v>1021</v>
      </c>
      <c r="L76" s="44" t="s">
        <v>236</v>
      </c>
      <c r="M76" s="46" t="str">
        <f>HYPERLINK("Перечень исключенных членов СРО-Э-070.docx", "Перечень исключенных членов СРО-Э-070")</f>
        <v>Перечень исключенных членов СРО-Э-070</v>
      </c>
      <c r="N76" s="44" t="s">
        <v>309</v>
      </c>
      <c r="O76" s="46" t="str">
        <f>HYPERLINK("www.enien.ru", "Сайт организации: www.enien.ru")</f>
        <v>Сайт организации: www.enien.ru</v>
      </c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</row>
    <row r="77" spans="1:27" s="59" customFormat="1" ht="180" customHeight="1" x14ac:dyDescent="0.2">
      <c r="A77" s="42">
        <v>71</v>
      </c>
      <c r="B77" s="43" t="s">
        <v>537</v>
      </c>
      <c r="C77" s="44" t="s">
        <v>547</v>
      </c>
      <c r="D77" s="44" t="s">
        <v>966</v>
      </c>
      <c r="E77" s="44" t="s">
        <v>548</v>
      </c>
      <c r="F77" s="43" t="s">
        <v>549</v>
      </c>
      <c r="G77" s="46" t="str">
        <f>HYPERLINK("Перечень членов СРО-Э-071.docx", "Перечень членов СРО-Э-071")</f>
        <v>Перечень членов СРО-Э-071</v>
      </c>
      <c r="H77" s="46" t="s">
        <v>147</v>
      </c>
      <c r="I77" s="46" t="s">
        <v>67</v>
      </c>
      <c r="J77" s="44" t="s">
        <v>313</v>
      </c>
      <c r="K77" s="44" t="s">
        <v>1001</v>
      </c>
      <c r="L77" s="44" t="s">
        <v>236</v>
      </c>
      <c r="M77" s="46"/>
      <c r="N77" s="44" t="s">
        <v>309</v>
      </c>
      <c r="O77" s="46" t="str">
        <f>HYPERLINK("www.npsee.ru", "Сайт организации: www.npsee.ru")</f>
        <v>Сайт организации: www.npsee.ru</v>
      </c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</row>
    <row r="78" spans="1:27" s="59" customFormat="1" ht="180" customHeight="1" x14ac:dyDescent="0.2">
      <c r="A78" s="42">
        <v>72</v>
      </c>
      <c r="B78" s="43" t="s">
        <v>537</v>
      </c>
      <c r="C78" s="44" t="s">
        <v>550</v>
      </c>
      <c r="D78" s="44" t="s">
        <v>967</v>
      </c>
      <c r="E78" s="44" t="s">
        <v>551</v>
      </c>
      <c r="F78" s="43" t="s">
        <v>552</v>
      </c>
      <c r="G78" s="46" t="str">
        <f>HYPERLINK("Перечень членов СРО-Э-072.docx", "Перечень членов СРО-Э-072")</f>
        <v>Перечень членов СРО-Э-072</v>
      </c>
      <c r="H78" s="46" t="s">
        <v>148</v>
      </c>
      <c r="I78" s="46" t="s">
        <v>66</v>
      </c>
      <c r="J78" s="44" t="s">
        <v>313</v>
      </c>
      <c r="K78" s="44" t="s">
        <v>1012</v>
      </c>
      <c r="L78" s="44" t="s">
        <v>236</v>
      </c>
      <c r="M78" s="46"/>
      <c r="N78" s="44" t="s">
        <v>309</v>
      </c>
      <c r="O78" s="46" t="str">
        <f>HYPERLINK("http://nprusenergo.ru", "Сайт организации: http://nprusenergo.ru")</f>
        <v>Сайт организации: http://nprusenergo.ru</v>
      </c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</row>
    <row r="79" spans="1:27" s="10" customFormat="1" ht="180" customHeight="1" x14ac:dyDescent="0.2">
      <c r="A79" s="42">
        <v>73</v>
      </c>
      <c r="B79" s="16" t="s">
        <v>553</v>
      </c>
      <c r="C79" s="14" t="s">
        <v>554</v>
      </c>
      <c r="D79" s="14" t="s">
        <v>555</v>
      </c>
      <c r="E79" s="14" t="s">
        <v>556</v>
      </c>
      <c r="F79" s="16" t="s">
        <v>872</v>
      </c>
      <c r="G79" s="35" t="str">
        <f>HYPERLINK("Перечень членов СРО-Э-073.docx", "Перечень членов СРО-Э-073")</f>
        <v>Перечень членов СРО-Э-073</v>
      </c>
      <c r="H79" s="27" t="s">
        <v>149</v>
      </c>
      <c r="I79" s="27" t="s">
        <v>65</v>
      </c>
      <c r="J79" s="15" t="s">
        <v>313</v>
      </c>
      <c r="K79" s="15" t="s">
        <v>1022</v>
      </c>
      <c r="L79" s="15" t="s">
        <v>236</v>
      </c>
      <c r="M79" s="27" t="str">
        <f>HYPERLINK("Перечень исключенных членов СРО-Э-073.docx", "Перечень исключенных членов СРО-Э-073")</f>
        <v>Перечень исключенных членов СРО-Э-073</v>
      </c>
      <c r="N79" s="15" t="s">
        <v>309</v>
      </c>
      <c r="O79" s="27" t="str">
        <f>HYPERLINK("www.sro-aeg.ru", "Сайт организации: www.sro-aeg.ru")</f>
        <v>Сайт организации: www.sro-aeg.ru</v>
      </c>
    </row>
    <row r="80" spans="1:27" s="10" customFormat="1" ht="180" customHeight="1" x14ac:dyDescent="0.2">
      <c r="A80" s="42">
        <v>74</v>
      </c>
      <c r="B80" s="16" t="s">
        <v>553</v>
      </c>
      <c r="C80" s="14" t="s">
        <v>557</v>
      </c>
      <c r="D80" s="14" t="s">
        <v>558</v>
      </c>
      <c r="E80" s="14" t="s">
        <v>559</v>
      </c>
      <c r="F80" s="16" t="s">
        <v>873</v>
      </c>
      <c r="G80" s="35" t="str">
        <f>HYPERLINK("Перечень членов СРО-Э-074.docx", "Перечень членов СРО-Э-074")</f>
        <v>Перечень членов СРО-Э-074</v>
      </c>
      <c r="H80" s="27" t="s">
        <v>150</v>
      </c>
      <c r="I80" s="27" t="s">
        <v>64</v>
      </c>
      <c r="J80" s="15" t="s">
        <v>313</v>
      </c>
      <c r="K80" s="15" t="s">
        <v>1005</v>
      </c>
      <c r="L80" s="15" t="s">
        <v>236</v>
      </c>
      <c r="M80" s="27" t="str">
        <f>HYPERLINK("Перечень исключенных членов СРО-Э-074.docx", "Перечень исключенных членов СРО-Э-074")</f>
        <v>Перечень исключенных членов СРО-Э-074</v>
      </c>
      <c r="N80" s="15" t="s">
        <v>309</v>
      </c>
      <c r="O80" s="27" t="str">
        <f>HYPERLINK("www.eoyug.ru", "Сайт организации: www.eoyug.ru")</f>
        <v>Сайт организации: www.eoyug.ru</v>
      </c>
    </row>
    <row r="81" spans="1:27" s="10" customFormat="1" ht="180" customHeight="1" x14ac:dyDescent="0.2">
      <c r="A81" s="42">
        <v>75</v>
      </c>
      <c r="B81" s="16" t="s">
        <v>560</v>
      </c>
      <c r="C81" s="14" t="s">
        <v>561</v>
      </c>
      <c r="D81" s="14" t="s">
        <v>562</v>
      </c>
      <c r="E81" s="14" t="s">
        <v>563</v>
      </c>
      <c r="F81" s="16" t="s">
        <v>874</v>
      </c>
      <c r="G81" s="35" t="str">
        <f>HYPERLINK("Перечень членов СРО-Э-075.docx", "Перечень членов СРО-Э-075")</f>
        <v>Перечень членов СРО-Э-075</v>
      </c>
      <c r="H81" s="27" t="s">
        <v>151</v>
      </c>
      <c r="I81" s="27" t="s">
        <v>69</v>
      </c>
      <c r="J81" s="15" t="s">
        <v>313</v>
      </c>
      <c r="K81" s="15" t="s">
        <v>1023</v>
      </c>
      <c r="L81" s="15" t="s">
        <v>236</v>
      </c>
      <c r="M81" s="27" t="str">
        <f>HYPERLINK("Перечень исключенных членов СРО-Э-075.docx", "Перечень исключенных членов СРО-Э-075")</f>
        <v>Перечень исключенных членов СРО-Э-075</v>
      </c>
      <c r="N81" s="15" t="s">
        <v>309</v>
      </c>
      <c r="O81" s="27" t="str">
        <f>HYPERLINK("www.sferasro.ru", "Сайт организации: www.sferasro.ru")</f>
        <v>Сайт организации: www.sferasro.ru</v>
      </c>
    </row>
    <row r="82" spans="1:27" s="59" customFormat="1" ht="180" customHeight="1" x14ac:dyDescent="0.2">
      <c r="A82" s="42">
        <v>76</v>
      </c>
      <c r="B82" s="43" t="s">
        <v>560</v>
      </c>
      <c r="C82" s="44" t="s">
        <v>564</v>
      </c>
      <c r="D82" s="44" t="s">
        <v>968</v>
      </c>
      <c r="E82" s="44" t="s">
        <v>565</v>
      </c>
      <c r="F82" s="43" t="s">
        <v>566</v>
      </c>
      <c r="G82" s="46" t="str">
        <f>HYPERLINK("Перечень членов СРО-Э-076.docx", "Перечень членов СРО-Э-076")</f>
        <v>Перечень членов СРО-Э-076</v>
      </c>
      <c r="H82" s="46" t="s">
        <v>152</v>
      </c>
      <c r="I82" s="46" t="s">
        <v>250</v>
      </c>
      <c r="J82" s="44" t="s">
        <v>313</v>
      </c>
      <c r="K82" s="44" t="s">
        <v>1001</v>
      </c>
      <c r="L82" s="44" t="s">
        <v>236</v>
      </c>
      <c r="M82" s="46" t="str">
        <f>HYPERLINK("Перечень исключенных членов СРО-Э-076.docx", "Перечень исключенных членов СРО-Э-076")</f>
        <v>Перечень исключенных членов СРО-Э-076</v>
      </c>
      <c r="N82" s="44" t="s">
        <v>309</v>
      </c>
      <c r="O82" s="46" t="str">
        <f>HYPERLINK("сроэнерго.рф", "Сайт организации: сроэнерго.рф")</f>
        <v>Сайт организации: сроэнерго.рф</v>
      </c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</row>
    <row r="83" spans="1:27" s="10" customFormat="1" ht="180" customHeight="1" x14ac:dyDescent="0.2">
      <c r="A83" s="42">
        <v>77</v>
      </c>
      <c r="B83" s="16" t="s">
        <v>560</v>
      </c>
      <c r="C83" s="14" t="s">
        <v>567</v>
      </c>
      <c r="D83" s="14" t="s">
        <v>568</v>
      </c>
      <c r="E83" s="14" t="s">
        <v>569</v>
      </c>
      <c r="F83" s="16" t="s">
        <v>875</v>
      </c>
      <c r="G83" s="35" t="str">
        <f>HYPERLINK("Перечень членов СРО-Э-077.docx", "Перечень членов СРО-Э-077")</f>
        <v>Перечень членов СРО-Э-077</v>
      </c>
      <c r="H83" s="27" t="s">
        <v>153</v>
      </c>
      <c r="I83" s="30" t="s">
        <v>22</v>
      </c>
      <c r="J83" s="15" t="s">
        <v>313</v>
      </c>
      <c r="K83" s="15" t="s">
        <v>1001</v>
      </c>
      <c r="L83" s="15" t="s">
        <v>236</v>
      </c>
      <c r="M83" s="27" t="str">
        <f>HYPERLINK("Перечень исключенных членов СРО-Э-077.docx", "Перечень исключенных членов СРО-Э-077")</f>
        <v>Перечень исключенных членов СРО-Э-077</v>
      </c>
      <c r="N83" s="15" t="s">
        <v>309</v>
      </c>
      <c r="O83" s="27" t="str">
        <f>HYPERLINK("www.energoauditvologda.ru", "Сайт организации: www.energoauditvologda.ru")</f>
        <v>Сайт организации: www.energoauditvologda.ru</v>
      </c>
    </row>
    <row r="84" spans="1:27" s="59" customFormat="1" ht="180" customHeight="1" x14ac:dyDescent="0.2">
      <c r="A84" s="42">
        <v>78</v>
      </c>
      <c r="B84" s="43" t="s">
        <v>560</v>
      </c>
      <c r="C84" s="44" t="s">
        <v>570</v>
      </c>
      <c r="D84" s="44" t="s">
        <v>969</v>
      </c>
      <c r="E84" s="44" t="s">
        <v>571</v>
      </c>
      <c r="F84" s="43" t="s">
        <v>572</v>
      </c>
      <c r="G84" s="46" t="str">
        <f>HYPERLINK("Перечень членов СРО-Э-078.docx", "Перечень членов СРО-Э-078")</f>
        <v>Перечень членов СРО-Э-078</v>
      </c>
      <c r="H84" s="46" t="s">
        <v>154</v>
      </c>
      <c r="I84" s="46" t="s">
        <v>249</v>
      </c>
      <c r="J84" s="44" t="s">
        <v>313</v>
      </c>
      <c r="K84" s="44" t="s">
        <v>1005</v>
      </c>
      <c r="L84" s="44" t="s">
        <v>236</v>
      </c>
      <c r="M84" s="46" t="str">
        <f>HYPERLINK("Перечень исключенных членов СРО-Э-078.docx", "Перечень исключенных членов СРО-Э-078")</f>
        <v>Перечень исключенных членов СРО-Э-078</v>
      </c>
      <c r="N84" s="44" t="s">
        <v>309</v>
      </c>
      <c r="O84" s="46" t="str">
        <f>HYPERLINK("www.sro-enaudit.ru", "Сайт организации: www.sro-enaudit.ru")</f>
        <v>Сайт организации: www.sro-enaudit.ru</v>
      </c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</row>
    <row r="85" spans="1:27" s="59" customFormat="1" ht="180" customHeight="1" x14ac:dyDescent="0.2">
      <c r="A85" s="42">
        <v>79</v>
      </c>
      <c r="B85" s="43" t="s">
        <v>573</v>
      </c>
      <c r="C85" s="44" t="s">
        <v>574</v>
      </c>
      <c r="D85" s="44" t="s">
        <v>970</v>
      </c>
      <c r="E85" s="44" t="s">
        <v>575</v>
      </c>
      <c r="F85" s="43" t="s">
        <v>576</v>
      </c>
      <c r="G85" s="46" t="str">
        <f>HYPERLINK("Перечень членов СРО-Э-079.docx", "Перечень членов СРО-Э-079")</f>
        <v>Перечень членов СРО-Э-079</v>
      </c>
      <c r="H85" s="46" t="s">
        <v>155</v>
      </c>
      <c r="I85" s="46" t="s">
        <v>248</v>
      </c>
      <c r="J85" s="44" t="s">
        <v>313</v>
      </c>
      <c r="K85" s="44" t="s">
        <v>1024</v>
      </c>
      <c r="L85" s="44" t="s">
        <v>236</v>
      </c>
      <c r="M85" s="46" t="str">
        <f>HYPERLINK("Перечень исключенных членов СРО-Э-079.docx", "Перечень исключенных членов СРО-Э-079")</f>
        <v>Перечень исключенных членов СРО-Э-079</v>
      </c>
      <c r="N85" s="44" t="s">
        <v>309</v>
      </c>
      <c r="O85" s="46" t="str">
        <f>HYPERLINK("www.sro-cea.ru", "Сайт организации: www.sro-cea.ru")</f>
        <v>Сайт организации: www.sro-cea.ru</v>
      </c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</row>
    <row r="86" spans="1:27" s="10" customFormat="1" ht="180" customHeight="1" x14ac:dyDescent="0.2">
      <c r="A86" s="42">
        <v>80</v>
      </c>
      <c r="B86" s="16" t="s">
        <v>573</v>
      </c>
      <c r="C86" s="14" t="s">
        <v>577</v>
      </c>
      <c r="D86" s="14" t="s">
        <v>578</v>
      </c>
      <c r="E86" s="14" t="s">
        <v>579</v>
      </c>
      <c r="F86" s="16" t="s">
        <v>912</v>
      </c>
      <c r="G86" s="35" t="str">
        <f>HYPERLINK("Перечень членов СРО-Э-080.docx", "Перечень членов СРО-Э-080")</f>
        <v>Перечень членов СРО-Э-080</v>
      </c>
      <c r="H86" s="27" t="s">
        <v>156</v>
      </c>
      <c r="I86" s="27" t="s">
        <v>247</v>
      </c>
      <c r="J86" s="15" t="s">
        <v>313</v>
      </c>
      <c r="K86" s="15" t="s">
        <v>1001</v>
      </c>
      <c r="L86" s="15" t="s">
        <v>236</v>
      </c>
      <c r="M86" s="27"/>
      <c r="N86" s="15" t="s">
        <v>309</v>
      </c>
      <c r="O86" s="27" t="str">
        <f>HYPERLINK("www.energocenter33.ru", "Сайт организации: www.energocenter33.ru")</f>
        <v>Сайт организации: www.energocenter33.ru</v>
      </c>
    </row>
    <row r="87" spans="1:27" s="59" customFormat="1" ht="180" customHeight="1" x14ac:dyDescent="0.2">
      <c r="A87" s="42">
        <v>81</v>
      </c>
      <c r="B87" s="43" t="s">
        <v>573</v>
      </c>
      <c r="C87" s="44" t="s">
        <v>580</v>
      </c>
      <c r="D87" s="45" t="s">
        <v>971</v>
      </c>
      <c r="E87" s="44" t="s">
        <v>581</v>
      </c>
      <c r="F87" s="43" t="s">
        <v>582</v>
      </c>
      <c r="G87" s="46" t="str">
        <f>HYPERLINK("Перечень членов СРО-Э-081.docx", "Перечень членов СРО-Э-081")</f>
        <v>Перечень членов СРО-Э-081</v>
      </c>
      <c r="H87" s="46" t="s">
        <v>157</v>
      </c>
      <c r="I87" s="46" t="s">
        <v>246</v>
      </c>
      <c r="J87" s="44" t="s">
        <v>313</v>
      </c>
      <c r="K87" s="44" t="s">
        <v>1025</v>
      </c>
      <c r="L87" s="44" t="s">
        <v>236</v>
      </c>
      <c r="M87" s="46" t="str">
        <f>HYPERLINK("Перечень исключенных членов СРО-Э-081.docx", "Перечень исключенных членов СРО-Э-081")</f>
        <v>Перечень исключенных членов СРО-Э-081</v>
      </c>
      <c r="N87" s="44" t="s">
        <v>309</v>
      </c>
      <c r="O87" s="46" t="str">
        <f>HYPERLINK("www.sro-eanw.ru", "Сайт организации: www.sro-eanw.ru")</f>
        <v>Сайт организации: www.sro-eanw.ru</v>
      </c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</row>
    <row r="88" spans="1:27" s="59" customFormat="1" ht="180" customHeight="1" x14ac:dyDescent="0.2">
      <c r="A88" s="42">
        <v>82</v>
      </c>
      <c r="B88" s="43" t="s">
        <v>583</v>
      </c>
      <c r="C88" s="44" t="s">
        <v>584</v>
      </c>
      <c r="D88" s="44" t="s">
        <v>972</v>
      </c>
      <c r="E88" s="44" t="s">
        <v>585</v>
      </c>
      <c r="F88" s="43" t="s">
        <v>586</v>
      </c>
      <c r="G88" s="46" t="str">
        <f>HYPERLINK("Перечень членов СРО-Э-082.docx", "Перечень членов СРО-Э-082")</f>
        <v>Перечень членов СРО-Э-082</v>
      </c>
      <c r="H88" s="46" t="s">
        <v>158</v>
      </c>
      <c r="I88" s="46" t="s">
        <v>245</v>
      </c>
      <c r="J88" s="44" t="s">
        <v>313</v>
      </c>
      <c r="K88" s="44" t="s">
        <v>1005</v>
      </c>
      <c r="L88" s="44" t="s">
        <v>236</v>
      </c>
      <c r="M88" s="46" t="str">
        <f>HYPERLINK("Перечень исключенных членов СРО-Э-082.docx", "Перечень исключенных членов СРО-Э-082")</f>
        <v>Перечень исключенных членов СРО-Э-082</v>
      </c>
      <c r="N88" s="44" t="s">
        <v>309</v>
      </c>
      <c r="O88" s="46" t="str">
        <f>HYPERLINK("www.sro29ea.ru", "Сайт организации: www.sro29ea.ru")</f>
        <v>Сайт организации: www.sro29ea.ru</v>
      </c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</row>
    <row r="89" spans="1:27" s="10" customFormat="1" ht="180" customHeight="1" x14ac:dyDescent="0.2">
      <c r="A89" s="42">
        <v>83</v>
      </c>
      <c r="B89" s="16" t="s">
        <v>587</v>
      </c>
      <c r="C89" s="14" t="s">
        <v>588</v>
      </c>
      <c r="D89" s="14" t="s">
        <v>589</v>
      </c>
      <c r="E89" s="14" t="s">
        <v>590</v>
      </c>
      <c r="F89" s="16" t="s">
        <v>913</v>
      </c>
      <c r="G89" s="35" t="str">
        <f>HYPERLINK("Перечень членов СРО-Э-083.docx", "Перечень членов СРО-Э-083")</f>
        <v>Перечень членов СРО-Э-083</v>
      </c>
      <c r="H89" s="27" t="s">
        <v>159</v>
      </c>
      <c r="I89" s="27" t="s">
        <v>244</v>
      </c>
      <c r="J89" s="15" t="s">
        <v>313</v>
      </c>
      <c r="K89" s="15" t="s">
        <v>1002</v>
      </c>
      <c r="L89" s="15" t="s">
        <v>236</v>
      </c>
      <c r="M89" s="27" t="str">
        <f>HYPERLINK("Перечень исключенных членов СРО-Э-083.docx", "Перечень исключенных членов СРО-Э-083")</f>
        <v>Перечень исключенных членов СРО-Э-083</v>
      </c>
      <c r="N89" s="15" t="s">
        <v>309</v>
      </c>
      <c r="O89" s="27" t="str">
        <f>HYPERLINK("www.sroenergetikov.ru", "Сайт организации: www.sroenergetikov.ru")</f>
        <v>Сайт организации: www.sroenergetikov.ru</v>
      </c>
    </row>
    <row r="90" spans="1:27" s="10" customFormat="1" ht="180" customHeight="1" x14ac:dyDescent="0.2">
      <c r="A90" s="42">
        <v>84</v>
      </c>
      <c r="B90" s="16" t="s">
        <v>587</v>
      </c>
      <c r="C90" s="14" t="s">
        <v>591</v>
      </c>
      <c r="D90" s="14" t="s">
        <v>592</v>
      </c>
      <c r="E90" s="14" t="s">
        <v>593</v>
      </c>
      <c r="F90" s="16" t="s">
        <v>876</v>
      </c>
      <c r="G90" s="35" t="str">
        <f>HYPERLINK("Перечень членов СРО-Э-084.docx", "Перечень членов СРО-Э-084")</f>
        <v>Перечень членов СРО-Э-084</v>
      </c>
      <c r="H90" s="27" t="s">
        <v>160</v>
      </c>
      <c r="I90" s="27" t="s">
        <v>243</v>
      </c>
      <c r="J90" s="15" t="s">
        <v>313</v>
      </c>
      <c r="K90" s="15" t="s">
        <v>1009</v>
      </c>
      <c r="L90" s="15" t="s">
        <v>236</v>
      </c>
      <c r="M90" s="27" t="str">
        <f>HYPERLINK("Перечень исключенных членов СРО-Э-084.docx", "Перечень исключенных членов СРО-Э-084")</f>
        <v>Перечень исключенных членов СРО-Э-084</v>
      </c>
      <c r="N90" s="15" t="s">
        <v>309</v>
      </c>
      <c r="O90" s="27" t="str">
        <f>HYPERLINK("www.np-se.ru", "Сайт организации: www.np-se.ru")</f>
        <v>Сайт организации: www.np-se.ru</v>
      </c>
    </row>
    <row r="91" spans="1:27" s="10" customFormat="1" ht="180" customHeight="1" x14ac:dyDescent="0.2">
      <c r="A91" s="42">
        <v>85</v>
      </c>
      <c r="B91" s="16" t="s">
        <v>594</v>
      </c>
      <c r="C91" s="14" t="s">
        <v>595</v>
      </c>
      <c r="D91" s="14" t="s">
        <v>596</v>
      </c>
      <c r="E91" s="14" t="s">
        <v>597</v>
      </c>
      <c r="F91" s="16" t="s">
        <v>877</v>
      </c>
      <c r="G91" s="35" t="str">
        <f>HYPERLINK("Перечень членов СРО-Э-085.docx", "Перечень членов СРО-Э-085")</f>
        <v>Перечень членов СРО-Э-085</v>
      </c>
      <c r="H91" s="27" t="s">
        <v>161</v>
      </c>
      <c r="I91" s="27" t="s">
        <v>242</v>
      </c>
      <c r="J91" s="15" t="s">
        <v>313</v>
      </c>
      <c r="K91" s="15" t="s">
        <v>1005</v>
      </c>
      <c r="L91" s="15" t="s">
        <v>236</v>
      </c>
      <c r="M91" s="27" t="str">
        <f>HYPERLINK("Перечень исключенных членов СРО-Э-085.docx", "Перечень исключенных членов СРО-Э-085")</f>
        <v>Перечень исключенных членов СРО-Э-085</v>
      </c>
      <c r="N91" s="15" t="s">
        <v>309</v>
      </c>
      <c r="O91" s="27" t="str">
        <f>HYPERLINK("www.oeaud.ru", "Сайт организации: www.oeaud.ru")</f>
        <v>Сайт организации: www.oeaud.ru</v>
      </c>
    </row>
    <row r="92" spans="1:27" s="59" customFormat="1" ht="180" customHeight="1" x14ac:dyDescent="0.2">
      <c r="A92" s="42">
        <v>86</v>
      </c>
      <c r="B92" s="43" t="s">
        <v>594</v>
      </c>
      <c r="C92" s="44" t="s">
        <v>598</v>
      </c>
      <c r="D92" s="44" t="s">
        <v>599</v>
      </c>
      <c r="E92" s="44" t="s">
        <v>600</v>
      </c>
      <c r="F92" s="43" t="s">
        <v>1035</v>
      </c>
      <c r="G92" s="46" t="str">
        <f>HYPERLINK("Перечень членов СРО-Э-086.docx", "Перечень членов СРО-Э-086")</f>
        <v>Перечень членов СРО-Э-086</v>
      </c>
      <c r="H92" s="46" t="s">
        <v>162</v>
      </c>
      <c r="I92" s="46" t="s">
        <v>241</v>
      </c>
      <c r="J92" s="44" t="s">
        <v>313</v>
      </c>
      <c r="K92" s="44" t="s">
        <v>1002</v>
      </c>
      <c r="L92" s="44" t="s">
        <v>236</v>
      </c>
      <c r="M92" s="46" t="str">
        <f>HYPERLINK("Перечень исключенных членов СРО-Э-086.docx", "Перечень исключенных членов СРО-Э-086")</f>
        <v>Перечень исключенных членов СРО-Э-086</v>
      </c>
      <c r="N92" s="44" t="s">
        <v>309</v>
      </c>
      <c r="O92" s="46" t="str">
        <f>HYPERLINK("www.energo.oboronstroy-sro.ru", "Сайт организации: www.energo.oboronstroy-sro.ru")</f>
        <v>Сайт организации: www.energo.oboronstroy-sro.ru</v>
      </c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</row>
    <row r="93" spans="1:27" s="10" customFormat="1" ht="180" customHeight="1" x14ac:dyDescent="0.2">
      <c r="A93" s="42">
        <v>87</v>
      </c>
      <c r="B93" s="16" t="s">
        <v>594</v>
      </c>
      <c r="C93" s="14" t="s">
        <v>601</v>
      </c>
      <c r="D93" s="14" t="s">
        <v>602</v>
      </c>
      <c r="E93" s="14" t="s">
        <v>603</v>
      </c>
      <c r="F93" s="16" t="s">
        <v>878</v>
      </c>
      <c r="G93" s="35" t="str">
        <f>HYPERLINK("Перечень членов СРО-Э-087.docx", "Перечень членов СРО-Э-087")</f>
        <v>Перечень членов СРО-Э-087</v>
      </c>
      <c r="H93" s="27" t="s">
        <v>163</v>
      </c>
      <c r="I93" s="27" t="s">
        <v>240</v>
      </c>
      <c r="J93" s="15" t="s">
        <v>313</v>
      </c>
      <c r="K93" s="15" t="s">
        <v>1001</v>
      </c>
      <c r="L93" s="15" t="s">
        <v>236</v>
      </c>
      <c r="M93" s="27" t="str">
        <f>HYPERLINK("Перечень исключенных членов СРО-Э-087.docx", "Перечень исключенных членов СРО-Э-087")</f>
        <v>Перечень исключенных членов СРО-Э-087</v>
      </c>
      <c r="N93" s="15" t="s">
        <v>309</v>
      </c>
      <c r="O93" s="27" t="str">
        <f>HYPERLINK("www.sro-rosenergoaudit.ru", "Сайт организации: www.sro-rosenergoaudit.ru")</f>
        <v>Сайт организации: www.sro-rosenergoaudit.ru</v>
      </c>
    </row>
    <row r="94" spans="1:27" s="10" customFormat="1" ht="180" customHeight="1" x14ac:dyDescent="0.2">
      <c r="A94" s="42">
        <v>88</v>
      </c>
      <c r="B94" s="16" t="s">
        <v>594</v>
      </c>
      <c r="C94" s="14" t="s">
        <v>604</v>
      </c>
      <c r="D94" s="14" t="s">
        <v>605</v>
      </c>
      <c r="E94" s="14" t="s">
        <v>606</v>
      </c>
      <c r="F94" s="16" t="s">
        <v>879</v>
      </c>
      <c r="G94" s="35" t="str">
        <f>HYPERLINK("Перечень членов СРО-Э-088.docx", "Перечень членов СРО-Э-088")</f>
        <v>Перечень членов СРО-Э-088</v>
      </c>
      <c r="H94" s="27" t="s">
        <v>164</v>
      </c>
      <c r="I94" s="27" t="s">
        <v>59</v>
      </c>
      <c r="J94" s="15" t="s">
        <v>313</v>
      </c>
      <c r="K94" s="15" t="s">
        <v>1001</v>
      </c>
      <c r="L94" s="15" t="s">
        <v>236</v>
      </c>
      <c r="M94" s="27" t="str">
        <f>HYPERLINK("Перечень исключенных членов СРО-Э-088.docx", "Перечень исключенных членов СРО-Э-088")</f>
        <v>Перечень исключенных членов СРО-Э-088</v>
      </c>
      <c r="N94" s="15" t="s">
        <v>309</v>
      </c>
      <c r="O94" s="29" t="str">
        <f>HYPERLINK("http://rosessouz.ru", "Сайт организации: http://rosessouz.ru")</f>
        <v>Сайт организации: http://rosessouz.ru</v>
      </c>
    </row>
    <row r="95" spans="1:27" s="59" customFormat="1" ht="180" customHeight="1" x14ac:dyDescent="0.2">
      <c r="A95" s="42">
        <v>89</v>
      </c>
      <c r="B95" s="43" t="s">
        <v>607</v>
      </c>
      <c r="C95" s="44" t="s">
        <v>608</v>
      </c>
      <c r="D95" s="44" t="s">
        <v>973</v>
      </c>
      <c r="E95" s="44" t="s">
        <v>609</v>
      </c>
      <c r="F95" s="43" t="s">
        <v>1036</v>
      </c>
      <c r="G95" s="46" t="str">
        <f>HYPERLINK("Перечень членов СРО-Э-089.docx", "Перечень членов СРО-Э-089")</f>
        <v>Перечень членов СРО-Э-089</v>
      </c>
      <c r="H95" s="46" t="s">
        <v>165</v>
      </c>
      <c r="I95" s="46" t="s">
        <v>239</v>
      </c>
      <c r="J95" s="44" t="s">
        <v>313</v>
      </c>
      <c r="K95" s="44" t="s">
        <v>1005</v>
      </c>
      <c r="L95" s="44" t="s">
        <v>236</v>
      </c>
      <c r="M95" s="46" t="str">
        <f>HYPERLINK("Перечень исключенных членов СРО-Э-089.docx", "Перечень исключенных членов СРО-Э-089")</f>
        <v>Перечень исключенных членов СРО-Э-089</v>
      </c>
      <c r="N95" s="44" t="s">
        <v>309</v>
      </c>
      <c r="O95" s="46" t="str">
        <f>HYPERLINK("http://np-ves.ru/", "Сайт организации: http://np-ves.ru/")</f>
        <v>Сайт организации: http://np-ves.ru/</v>
      </c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</row>
    <row r="96" spans="1:27" s="59" customFormat="1" ht="180" customHeight="1" x14ac:dyDescent="0.2">
      <c r="A96" s="42">
        <v>90</v>
      </c>
      <c r="B96" s="43" t="s">
        <v>607</v>
      </c>
      <c r="C96" s="44" t="s">
        <v>610</v>
      </c>
      <c r="D96" s="44" t="s">
        <v>974</v>
      </c>
      <c r="E96" s="44" t="s">
        <v>611</v>
      </c>
      <c r="F96" s="43" t="s">
        <v>1050</v>
      </c>
      <c r="G96" s="46" t="str">
        <f>HYPERLINK("Перечень членов СРО-Э-090.docx", "Перечень членов СРО-Э-090")</f>
        <v>Перечень членов СРО-Э-090</v>
      </c>
      <c r="H96" s="46" t="s">
        <v>166</v>
      </c>
      <c r="I96" s="46" t="s">
        <v>59</v>
      </c>
      <c r="J96" s="44" t="s">
        <v>313</v>
      </c>
      <c r="K96" s="44" t="s">
        <v>1001</v>
      </c>
      <c r="L96" s="44" t="s">
        <v>236</v>
      </c>
      <c r="M96" s="46" t="str">
        <f>HYPERLINK("Перечень исключенных членов СРО-Э-090.docx", "Перечень исключенных членов СРО-Э-090")</f>
        <v>Перечень исключенных членов СРО-Э-090</v>
      </c>
      <c r="N96" s="44" t="s">
        <v>309</v>
      </c>
      <c r="O96" s="46" t="str">
        <f>HYPERLINK("http://bars39.ru/", "Сайт организации: http://bars39.ru/")</f>
        <v>Сайт организации: http://bars39.ru/</v>
      </c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</row>
    <row r="97" spans="1:27" s="10" customFormat="1" ht="180" customHeight="1" x14ac:dyDescent="0.2">
      <c r="A97" s="42">
        <v>91</v>
      </c>
      <c r="B97" s="16" t="s">
        <v>612</v>
      </c>
      <c r="C97" s="14" t="s">
        <v>613</v>
      </c>
      <c r="D97" s="14" t="s">
        <v>614</v>
      </c>
      <c r="E97" s="14" t="s">
        <v>615</v>
      </c>
      <c r="F97" s="16" t="s">
        <v>880</v>
      </c>
      <c r="G97" s="35" t="str">
        <f>HYPERLINK("Перечень членов СРО-Э-091.docx", "Перечень членов СРО-Э-091")</f>
        <v>Перечень членов СРО-Э-091</v>
      </c>
      <c r="H97" s="27" t="s">
        <v>167</v>
      </c>
      <c r="I97" s="27" t="s">
        <v>238</v>
      </c>
      <c r="J97" s="15" t="s">
        <v>313</v>
      </c>
      <c r="K97" s="15" t="s">
        <v>1005</v>
      </c>
      <c r="L97" s="15" t="s">
        <v>236</v>
      </c>
      <c r="M97" s="27" t="str">
        <f>HYPERLINK("Перечень исключенных членов СРО-Э-091.docx", "Перечень исключенных членов СРО-Э-091")</f>
        <v>Перечень исключенных членов СРО-Э-091</v>
      </c>
      <c r="N97" s="15" t="s">
        <v>309</v>
      </c>
      <c r="O97" s="27" t="str">
        <f>HYPERLINK("www.sroenergo.ru", "Сайт организации: www.sroenergo.ru")</f>
        <v>Сайт организации: www.sroenergo.ru</v>
      </c>
    </row>
    <row r="98" spans="1:27" s="10" customFormat="1" ht="180" customHeight="1" x14ac:dyDescent="0.2">
      <c r="A98" s="42">
        <v>92</v>
      </c>
      <c r="B98" s="16" t="s">
        <v>616</v>
      </c>
      <c r="C98" s="14" t="s">
        <v>617</v>
      </c>
      <c r="D98" s="14" t="s">
        <v>618</v>
      </c>
      <c r="E98" s="14" t="s">
        <v>619</v>
      </c>
      <c r="F98" s="16" t="s">
        <v>881</v>
      </c>
      <c r="G98" s="35" t="str">
        <f>HYPERLINK("Перечень членов СРО-Э-092.docx", "Перечень членов СРО-Э-092")</f>
        <v>Перечень членов СРО-Э-092</v>
      </c>
      <c r="H98" s="27" t="s">
        <v>168</v>
      </c>
      <c r="I98" s="27" t="s">
        <v>237</v>
      </c>
      <c r="J98" s="15" t="s">
        <v>313</v>
      </c>
      <c r="K98" s="15" t="s">
        <v>1005</v>
      </c>
      <c r="L98" s="15" t="s">
        <v>236</v>
      </c>
      <c r="M98" s="27" t="str">
        <f>HYPERLINK("Перечень исключенных членов СРО-Э-092.docx", "Перечень исключенных членов СРО-Э-092")</f>
        <v>Перечень исключенных членов СРО-Э-092</v>
      </c>
      <c r="N98" s="15" t="s">
        <v>309</v>
      </c>
      <c r="O98" s="27" t="str">
        <f>HYPERLINK("www.npntcpromenergo.ru", "Сайт организации: www.npntcpromenergo.ru")</f>
        <v>Сайт организации: www.npntcpromenergo.ru</v>
      </c>
    </row>
    <row r="99" spans="1:27" s="59" customFormat="1" ht="180" customHeight="1" x14ac:dyDescent="0.2">
      <c r="A99" s="42">
        <v>93</v>
      </c>
      <c r="B99" s="43" t="s">
        <v>620</v>
      </c>
      <c r="C99" s="44" t="s">
        <v>621</v>
      </c>
      <c r="D99" s="44" t="s">
        <v>975</v>
      </c>
      <c r="E99" s="44" t="s">
        <v>622</v>
      </c>
      <c r="F99" s="43" t="s">
        <v>1048</v>
      </c>
      <c r="G99" s="46" t="str">
        <f>HYPERLINK("Перечень членов СРО-Э-093.docx", "Перечень членов СРО-Э-093")</f>
        <v>Перечень членов СРО-Э-093</v>
      </c>
      <c r="H99" s="46" t="s">
        <v>216</v>
      </c>
      <c r="I99" s="46" t="s">
        <v>47</v>
      </c>
      <c r="J99" s="44" t="s">
        <v>313</v>
      </c>
      <c r="K99" s="44" t="s">
        <v>1022</v>
      </c>
      <c r="L99" s="44" t="s">
        <v>236</v>
      </c>
      <c r="M99" s="46" t="str">
        <f>HYPERLINK("Перечень исключенных членов СРО-Э-093.docx", "Перечень исключенных членов СРО-Э-093")</f>
        <v>Перечень исключенных членов СРО-Э-093</v>
      </c>
      <c r="N99" s="44" t="s">
        <v>309</v>
      </c>
      <c r="O99" s="46" t="str">
        <f>HYPERLINK("www.dv-eas.ru", "Сайт организации: www.dv-eas.ru")</f>
        <v>Сайт организации: www.dv-eas.ru</v>
      </c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</row>
    <row r="100" spans="1:27" s="10" customFormat="1" ht="180" customHeight="1" x14ac:dyDescent="0.2">
      <c r="A100" s="42">
        <v>94</v>
      </c>
      <c r="B100" s="16" t="s">
        <v>623</v>
      </c>
      <c r="C100" s="14" t="s">
        <v>624</v>
      </c>
      <c r="D100" s="14" t="s">
        <v>625</v>
      </c>
      <c r="E100" s="14" t="s">
        <v>626</v>
      </c>
      <c r="F100" s="16" t="s">
        <v>882</v>
      </c>
      <c r="G100" s="35" t="str">
        <f>HYPERLINK("Перечень членов СРО-Э-094.docx", "Перечень членов СРО-Э-094")</f>
        <v>Перечень членов СРО-Э-094</v>
      </c>
      <c r="H100" s="27" t="s">
        <v>217</v>
      </c>
      <c r="I100" s="27" t="s">
        <v>21</v>
      </c>
      <c r="J100" s="15" t="s">
        <v>313</v>
      </c>
      <c r="K100" s="15" t="s">
        <v>1026</v>
      </c>
      <c r="L100" s="15" t="s">
        <v>236</v>
      </c>
      <c r="M100" s="27" t="str">
        <f>HYPERLINK("Перечень исключенных членов СРО-Э-094.docx", "Перечень исключенных членов СРО-Э-094")</f>
        <v>Перечень исключенных членов СРО-Э-094</v>
      </c>
      <c r="N100" s="15" t="s">
        <v>309</v>
      </c>
      <c r="O100" s="27" t="str">
        <f>HYPERLINK("www.vrnce.ru", "Сайт организации: www.vrnce.ru")</f>
        <v>Сайт организации: www.vrnce.ru</v>
      </c>
    </row>
    <row r="101" spans="1:27" s="10" customFormat="1" ht="180" customHeight="1" x14ac:dyDescent="0.2">
      <c r="A101" s="42">
        <v>95</v>
      </c>
      <c r="B101" s="16" t="s">
        <v>623</v>
      </c>
      <c r="C101" s="14" t="s">
        <v>627</v>
      </c>
      <c r="D101" s="14" t="s">
        <v>628</v>
      </c>
      <c r="E101" s="14" t="s">
        <v>629</v>
      </c>
      <c r="F101" s="16" t="s">
        <v>883</v>
      </c>
      <c r="G101" s="35" t="str">
        <f>HYPERLINK("Перечень членов СРО-Э-095.docx", "Перечень членов СРО-Э-095")</f>
        <v>Перечень членов СРО-Э-095</v>
      </c>
      <c r="H101" s="27" t="s">
        <v>218</v>
      </c>
      <c r="I101" s="27" t="s">
        <v>20</v>
      </c>
      <c r="J101" s="15" t="s">
        <v>313</v>
      </c>
      <c r="K101" s="15" t="s">
        <v>1009</v>
      </c>
      <c r="L101" s="15" t="s">
        <v>236</v>
      </c>
      <c r="M101" s="27" t="str">
        <f>HYPERLINK("Перечень исключенных членов СРО-Э-095.docx", "Перечень исключенных членов СРО-Э-095")</f>
        <v>Перечень исключенных членов СРО-Э-095</v>
      </c>
      <c r="N101" s="15" t="s">
        <v>309</v>
      </c>
      <c r="O101" s="27" t="str">
        <f>HYPERLINK("www.esk-sro.ru", "Сайт организации: www.esk-sro.ru")</f>
        <v>Сайт организации: www.esk-sro.ru</v>
      </c>
    </row>
    <row r="102" spans="1:27" s="59" customFormat="1" ht="180" customHeight="1" x14ac:dyDescent="0.2">
      <c r="A102" s="42">
        <v>96</v>
      </c>
      <c r="B102" s="43" t="s">
        <v>623</v>
      </c>
      <c r="C102" s="44" t="s">
        <v>630</v>
      </c>
      <c r="D102" s="44" t="s">
        <v>976</v>
      </c>
      <c r="E102" s="44" t="s">
        <v>631</v>
      </c>
      <c r="F102" s="43" t="s">
        <v>632</v>
      </c>
      <c r="G102" s="46" t="str">
        <f>HYPERLINK("Перечень членов СРО-Э-096.docx", "Перечень членов СРО-Э-096")</f>
        <v>Перечень членов СРО-Э-096</v>
      </c>
      <c r="H102" s="46" t="s">
        <v>219</v>
      </c>
      <c r="I102" s="46" t="s">
        <v>63</v>
      </c>
      <c r="J102" s="44" t="s">
        <v>313</v>
      </c>
      <c r="K102" s="44" t="s">
        <v>1005</v>
      </c>
      <c r="L102" s="44" t="s">
        <v>236</v>
      </c>
      <c r="M102" s="46" t="str">
        <f>HYPERLINK("Перечень исключенных членов СРО-Э-096.docx", "Перечень исключенных членов СРО-Э-096")</f>
        <v>Перечень исключенных членов СРО-Э-096</v>
      </c>
      <c r="N102" s="44" t="s">
        <v>309</v>
      </c>
      <c r="O102" s="46" t="str">
        <f>HYPERLINK("www.sro-ceo.ru", "Сайт организации: www.sro-ceo.ru")</f>
        <v>Сайт организации: www.sro-ceo.ru</v>
      </c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</row>
    <row r="103" spans="1:27" s="59" customFormat="1" ht="180" customHeight="1" x14ac:dyDescent="0.2">
      <c r="A103" s="42">
        <v>97</v>
      </c>
      <c r="B103" s="43" t="s">
        <v>633</v>
      </c>
      <c r="C103" s="44" t="s">
        <v>634</v>
      </c>
      <c r="D103" s="44" t="s">
        <v>977</v>
      </c>
      <c r="E103" s="44" t="s">
        <v>635</v>
      </c>
      <c r="F103" s="43" t="s">
        <v>636</v>
      </c>
      <c r="G103" s="46" t="str">
        <f>HYPERLINK("Перечень членов СРО-Э-097.docx", "Перечень членов СРО-Э-097")</f>
        <v>Перечень членов СРО-Э-097</v>
      </c>
      <c r="H103" s="46" t="s">
        <v>220</v>
      </c>
      <c r="I103" s="46" t="s">
        <v>62</v>
      </c>
      <c r="J103" s="44" t="s">
        <v>337</v>
      </c>
      <c r="K103" s="44" t="s">
        <v>1005</v>
      </c>
      <c r="L103" s="44" t="s">
        <v>236</v>
      </c>
      <c r="M103" s="46" t="str">
        <f>HYPERLINK("Перечень исключенных членов СРО-Э-097.docx", "Перечень исключенных членов СРО-Э-097")</f>
        <v>Перечень исключенных членов СРО-Э-097</v>
      </c>
      <c r="N103" s="44" t="s">
        <v>309</v>
      </c>
      <c r="O103" s="46" t="str">
        <f>HYPERLINK("www.eraudit.ru", "Сайт организации: www.eraudit.ru")</f>
        <v>Сайт организации: www.eraudit.ru</v>
      </c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</row>
    <row r="104" spans="1:27" s="59" customFormat="1" ht="180" customHeight="1" x14ac:dyDescent="0.2">
      <c r="A104" s="42">
        <v>98</v>
      </c>
      <c r="B104" s="43" t="s">
        <v>637</v>
      </c>
      <c r="C104" s="44" t="s">
        <v>638</v>
      </c>
      <c r="D104" s="67" t="s">
        <v>1051</v>
      </c>
      <c r="E104" s="44" t="s">
        <v>639</v>
      </c>
      <c r="F104" s="43" t="s">
        <v>640</v>
      </c>
      <c r="G104" s="46" t="str">
        <f>HYPERLINK("Перечень членов СРО-Э-098.docx", "Перечень членов СРО-Э-098")</f>
        <v>Перечень членов СРО-Э-098</v>
      </c>
      <c r="H104" s="46" t="s">
        <v>221</v>
      </c>
      <c r="I104" s="46" t="s">
        <v>61</v>
      </c>
      <c r="J104" s="44" t="s">
        <v>313</v>
      </c>
      <c r="K104" s="44" t="s">
        <v>1027</v>
      </c>
      <c r="L104" s="44" t="s">
        <v>236</v>
      </c>
      <c r="M104" s="46" t="str">
        <f>HYPERLINK("Перечень исключенных членов СРО-Э-098.docx", "Перечень исключенных членов СРО-Э-098")</f>
        <v>Перечень исключенных членов СРО-Э-098</v>
      </c>
      <c r="N104" s="44" t="s">
        <v>309</v>
      </c>
      <c r="O104" s="46" t="str">
        <f>HYPERLINK("www.np-auditenergo.ru", "Сайт организации: www.np-auditenergo.ru")</f>
        <v>Сайт организации: www.np-auditenergo.ru</v>
      </c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</row>
    <row r="105" spans="1:27" s="59" customFormat="1" ht="180" customHeight="1" x14ac:dyDescent="0.2">
      <c r="A105" s="42">
        <v>99</v>
      </c>
      <c r="B105" s="43" t="s">
        <v>637</v>
      </c>
      <c r="C105" s="44" t="s">
        <v>641</v>
      </c>
      <c r="D105" s="44" t="s">
        <v>978</v>
      </c>
      <c r="E105" s="44" t="s">
        <v>642</v>
      </c>
      <c r="F105" s="43" t="s">
        <v>643</v>
      </c>
      <c r="G105" s="46" t="str">
        <f>HYPERLINK("Перечень членов СРО-Э-099.docx", "Перечень членов СРО-Э-099")</f>
        <v>Перечень членов СРО-Э-099</v>
      </c>
      <c r="H105" s="46" t="s">
        <v>222</v>
      </c>
      <c r="I105" s="46" t="s">
        <v>60</v>
      </c>
      <c r="J105" s="44" t="s">
        <v>313</v>
      </c>
      <c r="K105" s="44" t="s">
        <v>1001</v>
      </c>
      <c r="L105" s="44" t="s">
        <v>236</v>
      </c>
      <c r="M105" s="46" t="str">
        <f>HYPERLINK("Перечень исключенных членов СРО-Э-099.docx", "Перечень исключенных членов СРО-Э-099")</f>
        <v>Перечень исключенных членов СРО-Э-099</v>
      </c>
      <c r="N105" s="44" t="s">
        <v>309</v>
      </c>
      <c r="O105" s="46" t="str">
        <f>HYPERLINK("www.gpe-sro.ru", "Сайт организации: www.gpe-sro.ru")</f>
        <v>Сайт организации: www.gpe-sro.ru</v>
      </c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</row>
    <row r="106" spans="1:27" s="10" customFormat="1" ht="180" customHeight="1" x14ac:dyDescent="0.2">
      <c r="A106" s="42">
        <v>100</v>
      </c>
      <c r="B106" s="16" t="s">
        <v>637</v>
      </c>
      <c r="C106" s="14" t="s">
        <v>644</v>
      </c>
      <c r="D106" s="14" t="s">
        <v>645</v>
      </c>
      <c r="E106" s="14" t="s">
        <v>646</v>
      </c>
      <c r="F106" s="16" t="s">
        <v>914</v>
      </c>
      <c r="G106" s="35" t="str">
        <f>HYPERLINK("Перечень членов СРО-Э-100.docx", "Перечень членов СРО-Э-100")</f>
        <v>Перечень членов СРО-Э-100</v>
      </c>
      <c r="H106" s="27" t="s">
        <v>223</v>
      </c>
      <c r="I106" s="27" t="s">
        <v>51</v>
      </c>
      <c r="J106" s="15" t="s">
        <v>313</v>
      </c>
      <c r="K106" s="15" t="s">
        <v>1001</v>
      </c>
      <c r="L106" s="15" t="s">
        <v>236</v>
      </c>
      <c r="M106" s="27" t="str">
        <f>HYPERLINK("Перечень исключенных членов СРО-Э-100.docx", "Перечень исключенных членов СРО-Э-100")</f>
        <v>Перечень исключенных членов СРО-Э-100</v>
      </c>
      <c r="N106" s="15" t="s">
        <v>309</v>
      </c>
      <c r="O106" s="27" t="str">
        <f>HYPERLINK("www.oep-sro.ru", "Сайт организации: www.oep-sro.ru")</f>
        <v>Сайт организации: www.oep-sro.ru</v>
      </c>
    </row>
    <row r="107" spans="1:27" s="59" customFormat="1" ht="180" customHeight="1" x14ac:dyDescent="0.2">
      <c r="A107" s="42">
        <v>101</v>
      </c>
      <c r="B107" s="43" t="s">
        <v>647</v>
      </c>
      <c r="C107" s="44" t="s">
        <v>648</v>
      </c>
      <c r="D107" s="44" t="s">
        <v>979</v>
      </c>
      <c r="E107" s="44" t="s">
        <v>649</v>
      </c>
      <c r="F107" s="43" t="s">
        <v>650</v>
      </c>
      <c r="G107" s="46" t="str">
        <f>HYPERLINK("Перечень членов СРО-Э-101.docx", "Перечень членов СРО-Э-101")</f>
        <v>Перечень членов СРО-Э-101</v>
      </c>
      <c r="H107" s="46" t="s">
        <v>224</v>
      </c>
      <c r="I107" s="46" t="s">
        <v>51</v>
      </c>
      <c r="J107" s="44" t="s">
        <v>313</v>
      </c>
      <c r="K107" s="44" t="s">
        <v>1028</v>
      </c>
      <c r="L107" s="44" t="s">
        <v>236</v>
      </c>
      <c r="M107" s="46" t="str">
        <f>HYPERLINK("Перечень исключенных членов СРО-Э-101.docx", "Перечень исключенных членов СРО-Э-101")</f>
        <v>Перечень исключенных членов СРО-Э-101</v>
      </c>
      <c r="N107" s="44" t="s">
        <v>309</v>
      </c>
      <c r="O107" s="46" t="str">
        <f>HYPERLINK("http://sro61.ru/", "Сайт организации: http://sro61.ru/")</f>
        <v>Сайт организации: http://sro61.ru/</v>
      </c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</row>
    <row r="108" spans="1:27" s="10" customFormat="1" ht="180" customHeight="1" x14ac:dyDescent="0.2">
      <c r="A108" s="42">
        <v>102</v>
      </c>
      <c r="B108" s="16" t="s">
        <v>647</v>
      </c>
      <c r="C108" s="14" t="s">
        <v>651</v>
      </c>
      <c r="D108" s="14" t="s">
        <v>652</v>
      </c>
      <c r="E108" s="14" t="s">
        <v>653</v>
      </c>
      <c r="F108" s="16" t="s">
        <v>884</v>
      </c>
      <c r="G108" s="35" t="str">
        <f>HYPERLINK("Перечень членов СРО-Э-102.docx", "Перечень членов СРО-Э-102")</f>
        <v>Перечень членов СРО-Э-102</v>
      </c>
      <c r="H108" s="27" t="s">
        <v>225</v>
      </c>
      <c r="I108" s="27" t="s">
        <v>59</v>
      </c>
      <c r="J108" s="15" t="s">
        <v>337</v>
      </c>
      <c r="K108" s="15" t="s">
        <v>1029</v>
      </c>
      <c r="L108" s="15" t="s">
        <v>236</v>
      </c>
      <c r="M108" s="27" t="str">
        <f>HYPERLINK("Перечень исключенных членов СРО-Э-102.docx", "Перечень исключенных членов СРО-Э-102")</f>
        <v>Перечень исключенных членов СРО-Э-102</v>
      </c>
      <c r="N108" s="15" t="s">
        <v>309</v>
      </c>
      <c r="O108" s="27" t="str">
        <f>HYPERLINK("www.ea-ural.ru", "Сайт организации: www.ea-ural.ru")</f>
        <v>Сайт организации: www.ea-ural.ru</v>
      </c>
    </row>
    <row r="109" spans="1:27" s="59" customFormat="1" ht="180" customHeight="1" x14ac:dyDescent="0.2">
      <c r="A109" s="42">
        <v>103</v>
      </c>
      <c r="B109" s="43" t="s">
        <v>654</v>
      </c>
      <c r="C109" s="44" t="s">
        <v>655</v>
      </c>
      <c r="D109" s="44" t="s">
        <v>980</v>
      </c>
      <c r="E109" s="44" t="s">
        <v>656</v>
      </c>
      <c r="F109" s="43" t="s">
        <v>657</v>
      </c>
      <c r="G109" s="46" t="str">
        <f>HYPERLINK("Перечень членов СРО-Э-103.docx", "Перечень членов СРО-Э-103")</f>
        <v>Перечень членов СРО-Э-103</v>
      </c>
      <c r="H109" s="46" t="s">
        <v>226</v>
      </c>
      <c r="I109" s="46" t="s">
        <v>58</v>
      </c>
      <c r="J109" s="44" t="s">
        <v>313</v>
      </c>
      <c r="K109" s="44" t="s">
        <v>1001</v>
      </c>
      <c r="L109" s="44" t="s">
        <v>236</v>
      </c>
      <c r="M109" s="46" t="str">
        <f>HYPERLINK("Перечень исключенных членов СРО-Э-103.docx", "Перечень исключенных членов СРО-Э-103")</f>
        <v>Перечень исключенных членов СРО-Э-103</v>
      </c>
      <c r="N109" s="44" t="s">
        <v>309</v>
      </c>
      <c r="O109" s="46" t="str">
        <f>HYPERLINK("www.sroenergo.spb.ru", "Сайт организации: www.sroenergo.spb.ru")</f>
        <v>Сайт организации: www.sroenergo.spb.ru</v>
      </c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</row>
    <row r="110" spans="1:27" s="59" customFormat="1" ht="188.25" customHeight="1" x14ac:dyDescent="0.2">
      <c r="A110" s="42">
        <v>104</v>
      </c>
      <c r="B110" s="43" t="s">
        <v>658</v>
      </c>
      <c r="C110" s="44" t="s">
        <v>659</v>
      </c>
      <c r="D110" s="44" t="s">
        <v>660</v>
      </c>
      <c r="E110" s="44" t="s">
        <v>661</v>
      </c>
      <c r="F110" s="43" t="s">
        <v>662</v>
      </c>
      <c r="G110" s="46" t="str">
        <f>HYPERLINK("Перечень членов СРО-Э-104.docx", "Перечень членов СРО-Э-104")</f>
        <v>Перечень членов СРО-Э-104</v>
      </c>
      <c r="H110" s="46" t="s">
        <v>227</v>
      </c>
      <c r="I110" s="46" t="s">
        <v>57</v>
      </c>
      <c r="J110" s="44" t="s">
        <v>313</v>
      </c>
      <c r="K110" s="44" t="s">
        <v>1015</v>
      </c>
      <c r="L110" s="44" t="s">
        <v>236</v>
      </c>
      <c r="M110" s="46" t="str">
        <f>HYPERLINK("Перечень исключенных членов СРО-Э-104.docx", "Перечень исключенных членов СРО-Э-104")</f>
        <v>Перечень исключенных членов СРО-Э-104</v>
      </c>
      <c r="N110" s="44" t="s">
        <v>309</v>
      </c>
      <c r="O110" s="46" t="str">
        <f>HYPERLINK("www.ugenergoaudit.ru", "Сайт организации: www.ugenergoaudit.ru")</f>
        <v>Сайт организации: www.ugenergoaudit.ru</v>
      </c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</row>
    <row r="111" spans="1:27" s="59" customFormat="1" ht="180" customHeight="1" x14ac:dyDescent="0.2">
      <c r="A111" s="42">
        <v>105</v>
      </c>
      <c r="B111" s="43" t="s">
        <v>663</v>
      </c>
      <c r="C111" s="44" t="s">
        <v>664</v>
      </c>
      <c r="D111" s="44" t="s">
        <v>981</v>
      </c>
      <c r="E111" s="44" t="s">
        <v>665</v>
      </c>
      <c r="F111" s="43" t="s">
        <v>666</v>
      </c>
      <c r="G111" s="46" t="str">
        <f>HYPERLINK("Перечень членов СРО-Э-105.docx", "Перечень членов СРО-Э-105")</f>
        <v>Перечень членов СРО-Э-105</v>
      </c>
      <c r="H111" s="46" t="s">
        <v>95</v>
      </c>
      <c r="I111" s="46" t="s">
        <v>56</v>
      </c>
      <c r="J111" s="44" t="s">
        <v>337</v>
      </c>
      <c r="K111" s="44" t="s">
        <v>1005</v>
      </c>
      <c r="L111" s="44" t="s">
        <v>236</v>
      </c>
      <c r="M111" s="46" t="str">
        <f>HYPERLINK("Перечень исключенных членов СРО-Э-105.docx", "Перечень исключенных членов СРО-Э-105")</f>
        <v>Перечень исключенных членов СРО-Э-105</v>
      </c>
      <c r="N111" s="44" t="s">
        <v>309</v>
      </c>
      <c r="O111" s="46" t="str">
        <f>HYPERLINK("www.energoaudit.ecsro.ru", "Сайт организации: www.energoaudit.ecsro.ru")</f>
        <v>Сайт организации: www.energoaudit.ecsro.ru</v>
      </c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</row>
    <row r="112" spans="1:27" s="10" customFormat="1" ht="180" customHeight="1" x14ac:dyDescent="0.2">
      <c r="A112" s="42">
        <v>106</v>
      </c>
      <c r="B112" s="16" t="s">
        <v>667</v>
      </c>
      <c r="C112" s="14" t="s">
        <v>668</v>
      </c>
      <c r="D112" s="14" t="s">
        <v>669</v>
      </c>
      <c r="E112" s="14" t="s">
        <v>670</v>
      </c>
      <c r="F112" s="16" t="s">
        <v>885</v>
      </c>
      <c r="G112" s="35" t="str">
        <f>HYPERLINK("Перечень членов СРО-Э-106.docx", "Перечень членов СРО-Э-106")</f>
        <v>Перечень членов СРО-Э-106</v>
      </c>
      <c r="H112" s="27" t="s">
        <v>228</v>
      </c>
      <c r="I112" s="27" t="s">
        <v>51</v>
      </c>
      <c r="J112" s="15" t="s">
        <v>313</v>
      </c>
      <c r="K112" s="15" t="s">
        <v>1002</v>
      </c>
      <c r="L112" s="15" t="s">
        <v>236</v>
      </c>
      <c r="M112" s="27" t="str">
        <f>HYPERLINK("Перечень исключенных членов СРО-Э-106.docx", "Перечень исключенных членов СРО-Э-106")</f>
        <v>Перечень исключенных членов СРО-Э-106</v>
      </c>
      <c r="N112" s="15" t="s">
        <v>309</v>
      </c>
      <c r="O112" s="27" t="str">
        <f>HYPERLINK("www.sibirea.ru", "Сайт организации: www.sibirea.ru")</f>
        <v>Сайт организации: www.sibirea.ru</v>
      </c>
    </row>
    <row r="113" spans="1:27" s="10" customFormat="1" ht="180" customHeight="1" x14ac:dyDescent="0.2">
      <c r="A113" s="42">
        <v>107</v>
      </c>
      <c r="B113" s="16" t="s">
        <v>667</v>
      </c>
      <c r="C113" s="14" t="s">
        <v>671</v>
      </c>
      <c r="D113" s="21" t="s">
        <v>672</v>
      </c>
      <c r="E113" s="14" t="s">
        <v>673</v>
      </c>
      <c r="F113" s="16" t="s">
        <v>915</v>
      </c>
      <c r="G113" s="35" t="str">
        <f>HYPERLINK("Перечень членов СРО-Э-107.docx", "Перечень членов СРО-Э-107")</f>
        <v>Перечень членов СРО-Э-107</v>
      </c>
      <c r="H113" s="27" t="s">
        <v>229</v>
      </c>
      <c r="I113" s="27" t="s">
        <v>55</v>
      </c>
      <c r="J113" s="15" t="s">
        <v>313</v>
      </c>
      <c r="K113" s="15" t="s">
        <v>1001</v>
      </c>
      <c r="L113" s="15" t="s">
        <v>236</v>
      </c>
      <c r="M113" s="27" t="str">
        <f>HYPERLINK("Перечень исключенных членов СРО-Э-107.docx", "Перечень исключенных членов СРО-Э-107")</f>
        <v>Перечень исключенных членов СРО-Э-107</v>
      </c>
      <c r="N113" s="15" t="s">
        <v>309</v>
      </c>
      <c r="O113" s="27" t="str">
        <f>HYPERLINK("www.алтайэнергоаудит.рф", "Сайт организации: www.алтайэнергоаудит.рф")</f>
        <v>Сайт организации: www.алтайэнергоаудит.рф</v>
      </c>
    </row>
    <row r="114" spans="1:27" s="10" customFormat="1" ht="180" customHeight="1" x14ac:dyDescent="0.2">
      <c r="A114" s="42">
        <v>108</v>
      </c>
      <c r="B114" s="16" t="s">
        <v>674</v>
      </c>
      <c r="C114" s="14" t="s">
        <v>675</v>
      </c>
      <c r="D114" s="14" t="s">
        <v>676</v>
      </c>
      <c r="E114" s="14" t="s">
        <v>677</v>
      </c>
      <c r="F114" s="16" t="s">
        <v>886</v>
      </c>
      <c r="G114" s="35" t="str">
        <f>HYPERLINK("Перечень членов СРО-Э-108.docx", "Перечень членов СРО-Э-108")</f>
        <v>Перечень членов СРО-Э-108</v>
      </c>
      <c r="H114" s="27" t="s">
        <v>230</v>
      </c>
      <c r="I114" s="27" t="s">
        <v>54</v>
      </c>
      <c r="J114" s="15" t="s">
        <v>313</v>
      </c>
      <c r="K114" s="15" t="s">
        <v>1005</v>
      </c>
      <c r="L114" s="15" t="s">
        <v>236</v>
      </c>
      <c r="M114" s="27" t="str">
        <f>HYPERLINK("Перечень исключенных членов СРО-Э-108.docx", "Перечень исключенных членов СРО-Э-108")</f>
        <v>Перечень исключенных членов СРО-Э-108</v>
      </c>
      <c r="N114" s="15" t="s">
        <v>309</v>
      </c>
      <c r="O114" s="27" t="str">
        <f>HYPERLINK("www.energoaudit.ucoz.ru", "Сайт организации: www.energoaudit.ucoz.ru")</f>
        <v>Сайт организации: www.energoaudit.ucoz.ru</v>
      </c>
    </row>
    <row r="115" spans="1:27" s="59" customFormat="1" ht="180" customHeight="1" x14ac:dyDescent="0.2">
      <c r="A115" s="42">
        <v>109</v>
      </c>
      <c r="B115" s="43" t="s">
        <v>674</v>
      </c>
      <c r="C115" s="44" t="s">
        <v>678</v>
      </c>
      <c r="D115" s="44" t="s">
        <v>982</v>
      </c>
      <c r="E115" s="44" t="s">
        <v>679</v>
      </c>
      <c r="F115" s="43" t="s">
        <v>680</v>
      </c>
      <c r="G115" s="46" t="str">
        <f>HYPERLINK("Перечень членов СРО-Э-109.docx", "Перечень членов СРО-Э-109")</f>
        <v>Перечень членов СРО-Э-109</v>
      </c>
      <c r="H115" s="46" t="s">
        <v>231</v>
      </c>
      <c r="I115" s="46" t="s">
        <v>264</v>
      </c>
      <c r="J115" s="44" t="s">
        <v>337</v>
      </c>
      <c r="K115" s="44" t="s">
        <v>1005</v>
      </c>
      <c r="L115" s="44" t="s">
        <v>236</v>
      </c>
      <c r="M115" s="46" t="str">
        <f>HYPERLINK("Перечень исключенных членов СРО-Э-109.docx", "Перечень исключенных членов СРО-Э-109")</f>
        <v>Перечень исключенных членов СРО-Э-109</v>
      </c>
      <c r="N115" s="44" t="s">
        <v>309</v>
      </c>
      <c r="O115" s="46" t="str">
        <f>HYPERLINK("www.sroes.ru", "Сайт организации: www.sroes.ru")</f>
        <v>Сайт организации: www.sroes.ru</v>
      </c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</row>
    <row r="116" spans="1:27" s="10" customFormat="1" ht="180" customHeight="1" x14ac:dyDescent="0.2">
      <c r="A116" s="42">
        <v>110</v>
      </c>
      <c r="B116" s="16" t="s">
        <v>681</v>
      </c>
      <c r="C116" s="14" t="s">
        <v>682</v>
      </c>
      <c r="D116" s="14" t="s">
        <v>683</v>
      </c>
      <c r="E116" s="14" t="s">
        <v>684</v>
      </c>
      <c r="F116" s="16" t="s">
        <v>887</v>
      </c>
      <c r="G116" s="35" t="str">
        <f>HYPERLINK("Перечень членов СРО-Э-110.docx", "Перечень членов СРО-Э-110")</f>
        <v>Перечень членов СРО-Э-110</v>
      </c>
      <c r="H116" s="27" t="s">
        <v>232</v>
      </c>
      <c r="I116" s="27" t="s">
        <v>53</v>
      </c>
      <c r="J116" s="15" t="s">
        <v>313</v>
      </c>
      <c r="K116" s="15" t="s">
        <v>1005</v>
      </c>
      <c r="L116" s="15" t="s">
        <v>236</v>
      </c>
      <c r="M116" s="27" t="str">
        <f>HYPERLINK("Перечень исключенных членов СРО-Э-110.docx", "Перечень исключенных членов СРО-Э-110")</f>
        <v>Перечень исключенных членов СРО-Э-110</v>
      </c>
      <c r="N116" s="15" t="s">
        <v>309</v>
      </c>
      <c r="O116" s="27" t="str">
        <f>HYPERLINK("www.glavsouz.su", "Сайт организации: www.glavsouz.su")</f>
        <v>Сайт организации: www.glavsouz.su</v>
      </c>
    </row>
    <row r="117" spans="1:27" s="59" customFormat="1" ht="180" customHeight="1" x14ac:dyDescent="0.2">
      <c r="A117" s="42">
        <v>111</v>
      </c>
      <c r="B117" s="43" t="s">
        <v>681</v>
      </c>
      <c r="C117" s="44" t="s">
        <v>685</v>
      </c>
      <c r="D117" s="44" t="s">
        <v>686</v>
      </c>
      <c r="E117" s="44" t="s">
        <v>687</v>
      </c>
      <c r="F117" s="43" t="s">
        <v>1037</v>
      </c>
      <c r="G117" s="46" t="str">
        <f>HYPERLINK("Перечень членов СРО-Э-111.docx", "Перечень членов СРО-Э-111")</f>
        <v>Перечень членов СРО-Э-111</v>
      </c>
      <c r="H117" s="46" t="s">
        <v>184</v>
      </c>
      <c r="I117" s="46" t="s">
        <v>52</v>
      </c>
      <c r="J117" s="44" t="s">
        <v>313</v>
      </c>
      <c r="K117" s="44" t="s">
        <v>1001</v>
      </c>
      <c r="L117" s="44" t="s">
        <v>236</v>
      </c>
      <c r="M117" s="46" t="str">
        <f>HYPERLINK("Перечень исключенных членов СРО-Э-111.docx", "Перечень исключенных членов СРО-Э-111")</f>
        <v>Перечень исключенных членов СРО-Э-111</v>
      </c>
      <c r="N117" s="44" t="s">
        <v>309</v>
      </c>
      <c r="O117" s="46" t="str">
        <f>HYPERLINK("www.skpoo.ru", "Сайт организации: www.skpoo.ru")</f>
        <v>Сайт организации: www.skpoo.ru</v>
      </c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</row>
    <row r="118" spans="1:27" s="10" customFormat="1" ht="180" customHeight="1" x14ac:dyDescent="0.2">
      <c r="A118" s="42">
        <v>112</v>
      </c>
      <c r="B118" s="16" t="s">
        <v>688</v>
      </c>
      <c r="C118" s="14" t="s">
        <v>689</v>
      </c>
      <c r="D118" s="14" t="s">
        <v>690</v>
      </c>
      <c r="E118" s="14" t="s">
        <v>691</v>
      </c>
      <c r="F118" s="16" t="s">
        <v>916</v>
      </c>
      <c r="G118" s="35" t="str">
        <f>HYPERLINK("Перечень членов СРО-Э-112.docx", "Перечень членов СРО-Э-112")</f>
        <v>Перечень членов СРО-Э-112</v>
      </c>
      <c r="H118" s="27" t="s">
        <v>185</v>
      </c>
      <c r="I118" s="27" t="s">
        <v>51</v>
      </c>
      <c r="J118" s="15" t="s">
        <v>337</v>
      </c>
      <c r="K118" s="15" t="s">
        <v>1001</v>
      </c>
      <c r="L118" s="15" t="s">
        <v>236</v>
      </c>
      <c r="M118" s="27" t="str">
        <f>HYPERLINK("Перечень исключенных членов СРО-Э-112.docx", "Перечень исключенных членов СРО-Э-112")</f>
        <v>Перечень исключенных членов СРО-Э-112</v>
      </c>
      <c r="N118" s="15" t="s">
        <v>309</v>
      </c>
      <c r="O118" s="27" t="str">
        <f>HYPERLINK("www.sro98.ru", "Сайт организации: www.sro98.ru")</f>
        <v>Сайт организации: www.sro98.ru</v>
      </c>
    </row>
    <row r="119" spans="1:27" s="59" customFormat="1" ht="180" customHeight="1" x14ac:dyDescent="0.2">
      <c r="A119" s="42">
        <v>113</v>
      </c>
      <c r="B119" s="43" t="s">
        <v>688</v>
      </c>
      <c r="C119" s="44" t="s">
        <v>983</v>
      </c>
      <c r="D119" s="45" t="s">
        <v>984</v>
      </c>
      <c r="E119" s="44" t="s">
        <v>692</v>
      </c>
      <c r="F119" s="43" t="s">
        <v>693</v>
      </c>
      <c r="G119" s="46" t="str">
        <f>HYPERLINK("Перечень членов СРО-Э-113.docx", "Перечень членов СРО-Э-113")</f>
        <v>Перечень членов СРО-Э-113</v>
      </c>
      <c r="H119" s="46" t="s">
        <v>186</v>
      </c>
      <c r="I119" s="46" t="s">
        <v>50</v>
      </c>
      <c r="J119" s="44" t="s">
        <v>337</v>
      </c>
      <c r="K119" s="44" t="s">
        <v>1005</v>
      </c>
      <c r="L119" s="44" t="s">
        <v>236</v>
      </c>
      <c r="M119" s="46" t="str">
        <f>HYPERLINK("Перечень исключенных членов СРО-Э-113.docx", "Перечень исключенных членов СРО-Э-113")</f>
        <v>Перечень исключенных членов СРО-Э-113</v>
      </c>
      <c r="N119" s="44" t="s">
        <v>309</v>
      </c>
      <c r="O119" s="46" t="str">
        <f>HYPERLINK("www.kedrenergo.ru", "Сайт организации: www.kedrenergo.ru")</f>
        <v>Сайт организации: www.kedrenergo.ru</v>
      </c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</row>
    <row r="120" spans="1:27" s="10" customFormat="1" ht="180" customHeight="1" x14ac:dyDescent="0.2">
      <c r="A120" s="42">
        <v>114</v>
      </c>
      <c r="B120" s="16" t="s">
        <v>688</v>
      </c>
      <c r="C120" s="14" t="s">
        <v>694</v>
      </c>
      <c r="D120" s="20" t="s">
        <v>695</v>
      </c>
      <c r="E120" s="14" t="s">
        <v>696</v>
      </c>
      <c r="F120" s="16" t="s">
        <v>888</v>
      </c>
      <c r="G120" s="35" t="str">
        <f>HYPERLINK("Перечень членов СРО-Э-114.docx", "Перечень членов СРО-Э-114")</f>
        <v>Перечень членов СРО-Э-114</v>
      </c>
      <c r="H120" s="27" t="s">
        <v>187</v>
      </c>
      <c r="I120" s="27" t="s">
        <v>49</v>
      </c>
      <c r="J120" s="15" t="s">
        <v>313</v>
      </c>
      <c r="K120" s="15" t="s">
        <v>1001</v>
      </c>
      <c r="L120" s="15" t="s">
        <v>236</v>
      </c>
      <c r="M120" s="27" t="str">
        <f>HYPERLINK("Перечень исключенных членов СРО-Э-114.docx", "Перечень исключенных членов СРО-Э-114")</f>
        <v>Перечень исключенных членов СРО-Э-114</v>
      </c>
      <c r="N120" s="15" t="s">
        <v>309</v>
      </c>
      <c r="O120" s="27" t="str">
        <f>HYPERLINK("www.sroenergo.com", "Сайт организации: www.sroenergo.com")</f>
        <v>Сайт организации: www.sroenergo.com</v>
      </c>
    </row>
    <row r="121" spans="1:27" s="10" customFormat="1" ht="180" customHeight="1" x14ac:dyDescent="0.2">
      <c r="A121" s="42">
        <v>115</v>
      </c>
      <c r="B121" s="16" t="s">
        <v>697</v>
      </c>
      <c r="C121" s="14" t="s">
        <v>698</v>
      </c>
      <c r="D121" s="14" t="s">
        <v>699</v>
      </c>
      <c r="E121" s="14" t="s">
        <v>700</v>
      </c>
      <c r="F121" s="16" t="s">
        <v>917</v>
      </c>
      <c r="G121" s="35" t="str">
        <f>HYPERLINK("Перечень членов СРО-Э-115.docx", "Перечень членов СРО-Э-115")</f>
        <v>Перечень членов СРО-Э-115</v>
      </c>
      <c r="H121" s="27" t="s">
        <v>188</v>
      </c>
      <c r="I121" s="27" t="s">
        <v>48</v>
      </c>
      <c r="J121" s="15" t="s">
        <v>313</v>
      </c>
      <c r="K121" s="15" t="s">
        <v>1005</v>
      </c>
      <c r="L121" s="15" t="s">
        <v>236</v>
      </c>
      <c r="M121" s="27" t="str">
        <f>HYPERLINK("Перечень исключенных членов СРО-Э-115.docx", "Перечень исключенных членов СРО-Э-115")</f>
        <v>Перечень исключенных членов СРО-Э-115</v>
      </c>
      <c r="N121" s="15" t="s">
        <v>309</v>
      </c>
      <c r="O121" s="27" t="str">
        <f>HYPERLINK("www.sro-tea.ru", "Сайт организации: www.sro-tea.ru")</f>
        <v>Сайт организации: www.sro-tea.ru</v>
      </c>
    </row>
    <row r="122" spans="1:27" s="10" customFormat="1" ht="180" customHeight="1" x14ac:dyDescent="0.2">
      <c r="A122" s="42">
        <v>116</v>
      </c>
      <c r="B122" s="16" t="s">
        <v>697</v>
      </c>
      <c r="C122" s="14" t="s">
        <v>701</v>
      </c>
      <c r="D122" s="15" t="s">
        <v>702</v>
      </c>
      <c r="E122" s="14" t="s">
        <v>703</v>
      </c>
      <c r="F122" s="16" t="s">
        <v>889</v>
      </c>
      <c r="G122" s="35" t="str">
        <f>HYPERLINK("Перечень членов СРО-Э-116.docx", "Перечень членов СРО-Э-116")</f>
        <v>Перечень членов СРО-Э-116</v>
      </c>
      <c r="H122" s="27" t="s">
        <v>196</v>
      </c>
      <c r="I122" s="27" t="s">
        <v>47</v>
      </c>
      <c r="J122" s="15" t="s">
        <v>313</v>
      </c>
      <c r="K122" s="15" t="s">
        <v>1005</v>
      </c>
      <c r="L122" s="15" t="s">
        <v>236</v>
      </c>
      <c r="M122" s="27" t="str">
        <f>HYPERLINK("Перечень исключенных членов СРО-Э-116.docx", "Перечень исключенных членов СРО-Э-116")</f>
        <v>Перечень исключенных членов СРО-Э-116</v>
      </c>
      <c r="N122" s="15" t="s">
        <v>309</v>
      </c>
      <c r="O122" s="27" t="str">
        <f>HYPERLINK("http://аудитэнерго.com", "Сайт организации: http://аудитэнерго.com")</f>
        <v>Сайт организации: http://аудитэнерго.com</v>
      </c>
    </row>
    <row r="123" spans="1:27" s="10" customFormat="1" ht="180" customHeight="1" x14ac:dyDescent="0.2">
      <c r="A123" s="42">
        <v>117</v>
      </c>
      <c r="B123" s="16" t="s">
        <v>697</v>
      </c>
      <c r="C123" s="14" t="s">
        <v>704</v>
      </c>
      <c r="D123" s="15" t="s">
        <v>705</v>
      </c>
      <c r="E123" s="14" t="s">
        <v>706</v>
      </c>
      <c r="F123" s="16" t="s">
        <v>890</v>
      </c>
      <c r="G123" s="36" t="str">
        <f>HYPERLINK("Перечень членов СРО-Э-117.docx", "Перечень членов СРО-Э-117")</f>
        <v>Перечень членов СРО-Э-117</v>
      </c>
      <c r="H123" s="27" t="s">
        <v>197</v>
      </c>
      <c r="I123" s="27" t="s">
        <v>269</v>
      </c>
      <c r="J123" s="15" t="s">
        <v>313</v>
      </c>
      <c r="K123" s="15" t="s">
        <v>1005</v>
      </c>
      <c r="L123" s="15" t="s">
        <v>236</v>
      </c>
      <c r="M123" s="27" t="str">
        <f>HYPERLINK("Перечень исключенных членов СРО-Э-117.docx", "Перечень исключенных членов СРО-Э-117")</f>
        <v>Перечень исключенных членов СРО-Э-117</v>
      </c>
      <c r="N123" s="15" t="s">
        <v>309</v>
      </c>
      <c r="O123" s="27" t="str">
        <f>HYPERLINK("www.npreo.org", "Сайт организации: www.npreo.org")</f>
        <v>Сайт организации: www.npreo.org</v>
      </c>
    </row>
    <row r="124" spans="1:27" s="10" customFormat="1" ht="180" customHeight="1" x14ac:dyDescent="0.2">
      <c r="A124" s="42">
        <v>118</v>
      </c>
      <c r="B124" s="16" t="s">
        <v>697</v>
      </c>
      <c r="C124" s="14" t="s">
        <v>707</v>
      </c>
      <c r="D124" s="15" t="s">
        <v>708</v>
      </c>
      <c r="E124" s="14" t="s">
        <v>709</v>
      </c>
      <c r="F124" s="16" t="s">
        <v>891</v>
      </c>
      <c r="G124" s="34" t="str">
        <f>HYPERLINK("Перечень членов СРО-Э-118.docx", "Перечень членов СРО-Э-118")</f>
        <v>Перечень членов СРО-Э-118</v>
      </c>
      <c r="H124" s="27" t="s">
        <v>198</v>
      </c>
      <c r="I124" s="27" t="s">
        <v>268</v>
      </c>
      <c r="J124" s="15" t="s">
        <v>313</v>
      </c>
      <c r="K124" s="15" t="s">
        <v>1009</v>
      </c>
      <c r="L124" s="15" t="s">
        <v>236</v>
      </c>
      <c r="M124" s="27" t="str">
        <f>HYPERLINK("Перечень исключенных членов СРО-Э-118.docx", "Перечень исключенных членов СРО-Э-118")</f>
        <v>Перечень исключенных членов СРО-Э-118</v>
      </c>
      <c r="N124" s="15" t="s">
        <v>309</v>
      </c>
      <c r="O124" s="27" t="str">
        <f>HYPERLINK("www.sro-aer.ru", "Сайт организации: www.sro-aer.ru")</f>
        <v>Сайт организации: www.sro-aer.ru</v>
      </c>
    </row>
    <row r="125" spans="1:27" s="59" customFormat="1" ht="180" customHeight="1" x14ac:dyDescent="0.2">
      <c r="A125" s="42">
        <v>119</v>
      </c>
      <c r="B125" s="43" t="s">
        <v>697</v>
      </c>
      <c r="C125" s="44" t="s">
        <v>710</v>
      </c>
      <c r="D125" s="44" t="s">
        <v>985</v>
      </c>
      <c r="E125" s="44" t="s">
        <v>711</v>
      </c>
      <c r="F125" s="43" t="s">
        <v>712</v>
      </c>
      <c r="G125" s="46" t="str">
        <f>HYPERLINK("Перечень членов СРО-Э-119.docx", "Перечень членов СРО-Э-119")</f>
        <v>Перечень членов СРО-Э-119</v>
      </c>
      <c r="H125" s="46" t="s">
        <v>134</v>
      </c>
      <c r="I125" s="46" t="s">
        <v>267</v>
      </c>
      <c r="J125" s="44" t="s">
        <v>313</v>
      </c>
      <c r="K125" s="44" t="s">
        <v>1009</v>
      </c>
      <c r="L125" s="44" t="s">
        <v>236</v>
      </c>
      <c r="M125" s="46" t="str">
        <f>HYPERLINK("Перечень исключенных членов СРО-Э-119.docx", "Перечень исключенных членов СРО-Э-119")</f>
        <v>Перечень исключенных членов СРО-Э-119</v>
      </c>
      <c r="N125" s="44" t="s">
        <v>309</v>
      </c>
      <c r="O125" s="46" t="str">
        <f>HYPERLINK("www.naegkh.ru", "Сайт организации: www.naegkh.ru")</f>
        <v>Сайт организации: www.naegkh.ru</v>
      </c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</row>
    <row r="126" spans="1:27" s="59" customFormat="1" ht="180" customHeight="1" x14ac:dyDescent="0.2">
      <c r="A126" s="42">
        <v>120</v>
      </c>
      <c r="B126" s="43" t="s">
        <v>713</v>
      </c>
      <c r="C126" s="44" t="s">
        <v>714</v>
      </c>
      <c r="D126" s="44" t="s">
        <v>986</v>
      </c>
      <c r="E126" s="44" t="s">
        <v>715</v>
      </c>
      <c r="F126" s="43" t="s">
        <v>716</v>
      </c>
      <c r="G126" s="46" t="str">
        <f>HYPERLINK("Перечень членов СРО-Э-120.docx", "Перечень членов СРО-Э-120")</f>
        <v>Перечень членов СРО-Э-120</v>
      </c>
      <c r="H126" s="46" t="s">
        <v>135</v>
      </c>
      <c r="I126" s="46" t="s">
        <v>266</v>
      </c>
      <c r="J126" s="44" t="s">
        <v>313</v>
      </c>
      <c r="K126" s="44" t="s">
        <v>1001</v>
      </c>
      <c r="L126" s="44" t="s">
        <v>236</v>
      </c>
      <c r="M126" s="46" t="str">
        <f>HYPERLINK("Перечень исключенных членов СРО-Э-120.docx", "Перечень исключенных членов СРО-Э-120")</f>
        <v>Перечень исключенных членов СРО-Э-120</v>
      </c>
      <c r="N126" s="44" t="s">
        <v>309</v>
      </c>
      <c r="O126" s="46" t="str">
        <f>HYPERLINK("www.vek-tlt.ru", "Сайт организации: www.vek-tlt.ru")</f>
        <v>Сайт организации: www.vek-tlt.ru</v>
      </c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</row>
    <row r="127" spans="1:27" s="10" customFormat="1" ht="180" customHeight="1" x14ac:dyDescent="0.2">
      <c r="A127" s="42">
        <v>121</v>
      </c>
      <c r="B127" s="16" t="s">
        <v>717</v>
      </c>
      <c r="C127" s="14" t="s">
        <v>718</v>
      </c>
      <c r="D127" s="15" t="s">
        <v>719</v>
      </c>
      <c r="E127" s="14" t="s">
        <v>720</v>
      </c>
      <c r="F127" s="16" t="s">
        <v>892</v>
      </c>
      <c r="G127" s="35" t="str">
        <f>HYPERLINK("Перечень членов СРО-Э-121.docx", "Перечень членов СРО-Э-121")</f>
        <v>Перечень членов СРО-Э-121</v>
      </c>
      <c r="H127" s="27" t="s">
        <v>136</v>
      </c>
      <c r="I127" s="27" t="s">
        <v>265</v>
      </c>
      <c r="J127" s="15" t="s">
        <v>313</v>
      </c>
      <c r="K127" s="15" t="s">
        <v>1002</v>
      </c>
      <c r="L127" s="15" t="s">
        <v>236</v>
      </c>
      <c r="M127" s="27" t="str">
        <f>HYPERLINK("Перечень исключенных членов СРО-Э-121.docx", "Перечень исключенных членов СРО-Э-121")</f>
        <v>Перечень исключенных членов СРО-Э-121</v>
      </c>
      <c r="N127" s="15" t="s">
        <v>309</v>
      </c>
      <c r="O127" s="27" t="str">
        <f>HYPERLINK("www.auditsro121.ru", "Сайт организации: www.auditsro121.ru")</f>
        <v>Сайт организации: www.auditsro121.ru</v>
      </c>
    </row>
    <row r="128" spans="1:27" s="10" customFormat="1" ht="180" customHeight="1" x14ac:dyDescent="0.2">
      <c r="A128" s="42">
        <v>122</v>
      </c>
      <c r="B128" s="16" t="s">
        <v>721</v>
      </c>
      <c r="C128" s="14" t="s">
        <v>722</v>
      </c>
      <c r="D128" s="15" t="s">
        <v>723</v>
      </c>
      <c r="E128" s="14" t="s">
        <v>724</v>
      </c>
      <c r="F128" s="16" t="s">
        <v>921</v>
      </c>
      <c r="G128" s="35" t="str">
        <f>HYPERLINK("Перечень членов СРО-Э-122.docx", "Перечень членов СРО-Э-122")</f>
        <v>Перечень членов СРО-Э-122</v>
      </c>
      <c r="H128" s="27" t="s">
        <v>23</v>
      </c>
      <c r="I128" s="27" t="s">
        <v>264</v>
      </c>
      <c r="J128" s="15" t="s">
        <v>313</v>
      </c>
      <c r="K128" s="15" t="s">
        <v>1005</v>
      </c>
      <c r="L128" s="15" t="s">
        <v>236</v>
      </c>
      <c r="M128" s="27"/>
      <c r="N128" s="15" t="s">
        <v>309</v>
      </c>
      <c r="O128" s="27" t="str">
        <f>HYPERLINK("www.sro-ref.ru", "Сайт организации: www.sro-ref.ru")</f>
        <v>Сайт организации: www.sro-ref.ru</v>
      </c>
    </row>
    <row r="129" spans="1:27" s="59" customFormat="1" ht="180" customHeight="1" x14ac:dyDescent="0.2">
      <c r="A129" s="42">
        <v>123</v>
      </c>
      <c r="B129" s="43" t="s">
        <v>725</v>
      </c>
      <c r="C129" s="44" t="s">
        <v>726</v>
      </c>
      <c r="D129" s="44" t="s">
        <v>987</v>
      </c>
      <c r="E129" s="44" t="s">
        <v>727</v>
      </c>
      <c r="F129" s="43" t="s">
        <v>728</v>
      </c>
      <c r="G129" s="46" t="str">
        <f>HYPERLINK("Перечень членов СРО-Э-123.docx", "Перечень членов СРО-Э-123")</f>
        <v>Перечень членов СРО-Э-123</v>
      </c>
      <c r="H129" s="46" t="s">
        <v>24</v>
      </c>
      <c r="I129" s="46" t="s">
        <v>262</v>
      </c>
      <c r="J129" s="44" t="s">
        <v>313</v>
      </c>
      <c r="K129" s="44" t="s">
        <v>1001</v>
      </c>
      <c r="L129" s="44" t="s">
        <v>236</v>
      </c>
      <c r="M129" s="46" t="str">
        <f>HYPERLINK("Перечень исключенных членов СРО-Э-123.docx", "Перечень исключенных членов СРО-Э-123")</f>
        <v>Перечень исключенных членов СРО-Э-123</v>
      </c>
      <c r="N129" s="44" t="s">
        <v>309</v>
      </c>
      <c r="O129" s="46" t="str">
        <f>HYPERLINK("www.sro-see.ru", "Сайт организации: www.sro-see.ru")</f>
        <v>Сайт организации: www.sro-see.ru</v>
      </c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</row>
    <row r="130" spans="1:27" s="10" customFormat="1" ht="180" customHeight="1" x14ac:dyDescent="0.2">
      <c r="A130" s="42">
        <v>124</v>
      </c>
      <c r="B130" s="13" t="s">
        <v>725</v>
      </c>
      <c r="C130" s="14" t="s">
        <v>729</v>
      </c>
      <c r="D130" s="15" t="s">
        <v>730</v>
      </c>
      <c r="E130" s="14" t="s">
        <v>731</v>
      </c>
      <c r="F130" s="16" t="s">
        <v>893</v>
      </c>
      <c r="G130" s="35" t="str">
        <f>HYPERLINK("Перечень членов СРО-Э-124.docx", "Перечень членов СРО-Э-124")</f>
        <v>Перечень членов СРО-Э-124</v>
      </c>
      <c r="H130" s="27" t="s">
        <v>25</v>
      </c>
      <c r="I130" s="27" t="s">
        <v>261</v>
      </c>
      <c r="J130" s="15" t="s">
        <v>337</v>
      </c>
      <c r="K130" s="15" t="s">
        <v>1005</v>
      </c>
      <c r="L130" s="15" t="s">
        <v>236</v>
      </c>
      <c r="M130" s="27" t="str">
        <f>HYPERLINK("Перечень исключенных членов СРО-Э-124.docx", "Перечень исключенных членов СРО-Э-124")</f>
        <v>Перечень исключенных членов СРО-Э-124</v>
      </c>
      <c r="N130" s="15" t="s">
        <v>309</v>
      </c>
      <c r="O130" s="27" t="str">
        <f>HYPERLINK("www.aeo56.ru", "Сайт организации: www.aeo56.ru")</f>
        <v>Сайт организации: www.aeo56.ru</v>
      </c>
    </row>
    <row r="131" spans="1:27" s="10" customFormat="1" ht="180" customHeight="1" x14ac:dyDescent="0.2">
      <c r="A131" s="42">
        <v>125</v>
      </c>
      <c r="B131" s="13" t="s">
        <v>725</v>
      </c>
      <c r="C131" s="14" t="s">
        <v>732</v>
      </c>
      <c r="D131" s="15" t="s">
        <v>733</v>
      </c>
      <c r="E131" s="14" t="s">
        <v>734</v>
      </c>
      <c r="F131" s="16" t="s">
        <v>894</v>
      </c>
      <c r="G131" s="36" t="str">
        <f>HYPERLINK("Перечень членов СРО-Э-125.docx", "Перечень членов СРО-Э-125")</f>
        <v>Перечень членов СРО-Э-125</v>
      </c>
      <c r="H131" s="27" t="s">
        <v>26</v>
      </c>
      <c r="I131" s="27" t="s">
        <v>260</v>
      </c>
      <c r="J131" s="15" t="s">
        <v>313</v>
      </c>
      <c r="K131" s="15" t="s">
        <v>1002</v>
      </c>
      <c r="L131" s="15" t="s">
        <v>236</v>
      </c>
      <c r="M131" s="27" t="str">
        <f>HYPERLINK("Перечень исключенных членов СРО-Э-125.docx", "Перечень исключенных членов СРО-Э-125")</f>
        <v>Перечень исключенных членов СРО-Э-125</v>
      </c>
      <c r="N131" s="15" t="s">
        <v>309</v>
      </c>
      <c r="O131" s="27" t="str">
        <f>HYPERLINK("www.energo-rb.ru", "Сайт организации: www.energo-rb.ru")</f>
        <v>Сайт организации: www.energo-rb.ru</v>
      </c>
    </row>
    <row r="132" spans="1:27" s="10" customFormat="1" ht="180" customHeight="1" x14ac:dyDescent="0.2">
      <c r="A132" s="42">
        <v>126</v>
      </c>
      <c r="B132" s="13" t="s">
        <v>725</v>
      </c>
      <c r="C132" s="14" t="s">
        <v>735</v>
      </c>
      <c r="D132" s="15" t="s">
        <v>736</v>
      </c>
      <c r="E132" s="14" t="s">
        <v>737</v>
      </c>
      <c r="F132" s="16" t="s">
        <v>895</v>
      </c>
      <c r="G132" s="30" t="str">
        <f>HYPERLINK("Перечень членов СРО-Э-126.docx", "Перечень членов СРО-Э-126")</f>
        <v>Перечень членов СРО-Э-126</v>
      </c>
      <c r="H132" s="27" t="s">
        <v>27</v>
      </c>
      <c r="I132" s="27" t="s">
        <v>259</v>
      </c>
      <c r="J132" s="15" t="s">
        <v>313</v>
      </c>
      <c r="K132" s="15" t="s">
        <v>1001</v>
      </c>
      <c r="L132" s="15" t="s">
        <v>236</v>
      </c>
      <c r="M132" s="27" t="str">
        <f>HYPERLINK("Перечень исключенных членов СРО-Э-126.docx", "Перечень исключенных членов СРО-Э-126")</f>
        <v>Перечень исключенных членов СРО-Э-126</v>
      </c>
      <c r="N132" s="15" t="s">
        <v>309</v>
      </c>
      <c r="O132" s="27" t="str">
        <f>HYPERLINK("www.energo-sro.ru", "Сайт организации: www.energo-sro.ru")</f>
        <v>Сайт организации: www.energo-sro.ru</v>
      </c>
    </row>
    <row r="133" spans="1:27" s="10" customFormat="1" ht="180" customHeight="1" x14ac:dyDescent="0.2">
      <c r="A133" s="42">
        <v>127</v>
      </c>
      <c r="B133" s="13" t="s">
        <v>738</v>
      </c>
      <c r="C133" s="14" t="s">
        <v>739</v>
      </c>
      <c r="D133" s="15" t="s">
        <v>740</v>
      </c>
      <c r="E133" s="14" t="s">
        <v>741</v>
      </c>
      <c r="F133" s="16" t="s">
        <v>896</v>
      </c>
      <c r="G133" s="36" t="str">
        <f>HYPERLINK("Перечень членов СРО-Э-127.docx", "Перечень членов СРО-Э-127")</f>
        <v>Перечень членов СРО-Э-127</v>
      </c>
      <c r="H133" s="27" t="s">
        <v>28</v>
      </c>
      <c r="I133" s="27" t="s">
        <v>258</v>
      </c>
      <c r="J133" s="15" t="s">
        <v>313</v>
      </c>
      <c r="K133" s="15" t="s">
        <v>1001</v>
      </c>
      <c r="L133" s="15" t="s">
        <v>236</v>
      </c>
      <c r="M133" s="27" t="str">
        <f>HYPERLINK("Перечень исключенных членов СРО-Э-127.docx", "Перечень исключенных членов СРО-Э-127")</f>
        <v>Перечень исключенных членов СРО-Э-127</v>
      </c>
      <c r="N133" s="15" t="s">
        <v>309</v>
      </c>
      <c r="O133" s="27" t="str">
        <f>HYPERLINK("www.sro-sea.ru", "Сайт организации: www.sro-sea.ru")</f>
        <v>Сайт организации: www.sro-sea.ru</v>
      </c>
    </row>
    <row r="134" spans="1:27" s="10" customFormat="1" ht="180" customHeight="1" x14ac:dyDescent="0.2">
      <c r="A134" s="42">
        <v>128</v>
      </c>
      <c r="B134" s="13" t="s">
        <v>742</v>
      </c>
      <c r="C134" s="14" t="s">
        <v>743</v>
      </c>
      <c r="D134" s="15" t="s">
        <v>744</v>
      </c>
      <c r="E134" s="14" t="s">
        <v>745</v>
      </c>
      <c r="F134" s="16" t="s">
        <v>897</v>
      </c>
      <c r="G134" s="30" t="str">
        <f>HYPERLINK("Перечень членов СРО-Э-128.docx", "Перечень членов СРО-Э-128")</f>
        <v>Перечень членов СРО-Э-128</v>
      </c>
      <c r="H134" s="27" t="s">
        <v>29</v>
      </c>
      <c r="I134" s="27" t="s">
        <v>257</v>
      </c>
      <c r="J134" s="15" t="s">
        <v>313</v>
      </c>
      <c r="K134" s="15" t="s">
        <v>1001</v>
      </c>
      <c r="L134" s="15" t="s">
        <v>236</v>
      </c>
      <c r="M134" s="27" t="str">
        <f>HYPERLINK("Перечень исключенных членов СРО-Э-128.docx", "Перечень исключенных членов СРО-Э-128")</f>
        <v>Перечень исключенных членов СРО-Э-128</v>
      </c>
      <c r="N134" s="15" t="s">
        <v>309</v>
      </c>
      <c r="O134" s="27" t="str">
        <f>HYPERLINK("www.neva-sro.ru", "Сайт организации: www.neva-sro.ru")</f>
        <v>Сайт организации: www.neva-sro.ru</v>
      </c>
    </row>
    <row r="135" spans="1:27" s="10" customFormat="1" ht="180" customHeight="1" x14ac:dyDescent="0.2">
      <c r="A135" s="42">
        <v>129</v>
      </c>
      <c r="B135" s="13" t="s">
        <v>746</v>
      </c>
      <c r="C135" s="14" t="s">
        <v>747</v>
      </c>
      <c r="D135" s="15" t="s">
        <v>748</v>
      </c>
      <c r="E135" s="14" t="s">
        <v>749</v>
      </c>
      <c r="F135" s="16" t="s">
        <v>898</v>
      </c>
      <c r="G135" s="35" t="str">
        <f>HYPERLINK("Перечень членов СРО-Э-129.docx", "Перечень членов СРО-Э-129")</f>
        <v>Перечень членов СРО-Э-129</v>
      </c>
      <c r="H135" s="27" t="s">
        <v>30</v>
      </c>
      <c r="I135" s="27" t="s">
        <v>256</v>
      </c>
      <c r="J135" s="15" t="s">
        <v>313</v>
      </c>
      <c r="K135" s="15" t="s">
        <v>1001</v>
      </c>
      <c r="L135" s="15" t="s">
        <v>236</v>
      </c>
      <c r="M135" s="27" t="str">
        <f>HYPERLINK("Перечень исключенных членов СРО-Э-129.docx", "Перечень исключенных членов СРО-Э-129")</f>
        <v>Перечень исключенных членов СРО-Э-129</v>
      </c>
      <c r="N135" s="15" t="s">
        <v>309</v>
      </c>
      <c r="O135" s="27" t="str">
        <f>HYPERLINK("www.gosro.ru/energoaudit", "Сайт организации: www.gosro.ru/energoaudit")</f>
        <v>Сайт организации: www.gosro.ru/energoaudit</v>
      </c>
    </row>
    <row r="136" spans="1:27" s="10" customFormat="1" ht="180" customHeight="1" x14ac:dyDescent="0.2">
      <c r="A136" s="42">
        <v>130</v>
      </c>
      <c r="B136" s="16" t="s">
        <v>750</v>
      </c>
      <c r="C136" s="14" t="s">
        <v>751</v>
      </c>
      <c r="D136" s="15" t="s">
        <v>752</v>
      </c>
      <c r="E136" s="14" t="s">
        <v>753</v>
      </c>
      <c r="F136" s="16" t="s">
        <v>899</v>
      </c>
      <c r="G136" s="35" t="str">
        <f>HYPERLINK("Перечень членов СРО-Э-130.docx", "Перечень членов СРО-Э-130")</f>
        <v>Перечень членов СРО-Э-130</v>
      </c>
      <c r="H136" s="37" t="s">
        <v>31</v>
      </c>
      <c r="I136" s="27" t="s">
        <v>46</v>
      </c>
      <c r="J136" s="15" t="s">
        <v>313</v>
      </c>
      <c r="K136" s="15" t="s">
        <v>1009</v>
      </c>
      <c r="L136" s="15" t="s">
        <v>236</v>
      </c>
      <c r="M136" s="27" t="str">
        <f>HYPERLINK("Перечень исключенных членов СРО-Э-130.docx", "Перечень исключенных членов СРО-Э-130")</f>
        <v>Перечень исключенных членов СРО-Э-130</v>
      </c>
      <c r="N136" s="15" t="s">
        <v>309</v>
      </c>
      <c r="O136" s="27" t="str">
        <f>HYPERLINK("www.gech.ru", "Сайт организации: www.gech.ru")</f>
        <v>Сайт организации: www.gech.ru</v>
      </c>
    </row>
    <row r="137" spans="1:27" s="10" customFormat="1" ht="180" customHeight="1" x14ac:dyDescent="0.2">
      <c r="A137" s="42">
        <v>131</v>
      </c>
      <c r="B137" s="18" t="s">
        <v>754</v>
      </c>
      <c r="C137" s="12" t="s">
        <v>755</v>
      </c>
      <c r="D137" s="12" t="s">
        <v>756</v>
      </c>
      <c r="E137" s="12" t="s">
        <v>757</v>
      </c>
      <c r="F137" s="12" t="s">
        <v>900</v>
      </c>
      <c r="G137" s="29" t="str">
        <f>HYPERLINK("Перечень членов СРО-Э-131.docx", "Перечень членов СРО-Э-131")</f>
        <v>Перечень членов СРО-Э-131</v>
      </c>
      <c r="H137" s="29" t="s">
        <v>32</v>
      </c>
      <c r="I137" s="29" t="s">
        <v>45</v>
      </c>
      <c r="J137" s="12" t="s">
        <v>313</v>
      </c>
      <c r="K137" s="12" t="s">
        <v>1009</v>
      </c>
      <c r="L137" s="15" t="s">
        <v>236</v>
      </c>
      <c r="M137" s="27" t="str">
        <f>HYPERLINK("Перечень исключенных членов СРО-Э-131.docx", "Перечень исключенных членов СРО-Э-131")</f>
        <v>Перечень исключенных членов СРО-Э-131</v>
      </c>
      <c r="N137" s="15" t="s">
        <v>309</v>
      </c>
      <c r="O137" s="29" t="str">
        <f>HYPERLINK("www.ensarh.ru", "Сайт организации: www.ensarh.ru")</f>
        <v>Сайт организации: www.ensarh.ru</v>
      </c>
    </row>
    <row r="138" spans="1:27" s="10" customFormat="1" ht="180" customHeight="1" x14ac:dyDescent="0.2">
      <c r="A138" s="42">
        <v>132</v>
      </c>
      <c r="B138" s="18" t="s">
        <v>758</v>
      </c>
      <c r="C138" s="12" t="s">
        <v>759</v>
      </c>
      <c r="D138" s="12" t="s">
        <v>760</v>
      </c>
      <c r="E138" s="12" t="s">
        <v>761</v>
      </c>
      <c r="F138" s="12" t="s">
        <v>901</v>
      </c>
      <c r="G138" s="29" t="str">
        <f>HYPERLINK("Перечень членов СРО-Э-132.docx", "Перечень членов СРО-Э-132")</f>
        <v>Перечень членов СРО-Э-132</v>
      </c>
      <c r="H138" s="29" t="s">
        <v>33</v>
      </c>
      <c r="I138" s="29" t="s">
        <v>44</v>
      </c>
      <c r="J138" s="12" t="s">
        <v>313</v>
      </c>
      <c r="K138" s="12" t="s">
        <v>1001</v>
      </c>
      <c r="L138" s="15" t="s">
        <v>236</v>
      </c>
      <c r="M138" s="27" t="str">
        <f>HYPERLINK("Перечень исключенных членов СРО-Э-132.docx", "Перечень исключенных членов СРО-Э-132")</f>
        <v>Перечень исключенных членов СРО-Э-132</v>
      </c>
      <c r="N138" s="15" t="s">
        <v>309</v>
      </c>
      <c r="O138" s="29" t="str">
        <f>HYPERLINK("www.srorosk.ru", "Сайт организации: www.srorosk.ru")</f>
        <v>Сайт организации: www.srorosk.ru</v>
      </c>
    </row>
    <row r="139" spans="1:27" s="10" customFormat="1" ht="180" customHeight="1" x14ac:dyDescent="0.2">
      <c r="A139" s="42">
        <v>133</v>
      </c>
      <c r="B139" s="18" t="s">
        <v>762</v>
      </c>
      <c r="C139" s="12" t="s">
        <v>763</v>
      </c>
      <c r="D139" s="12" t="s">
        <v>764</v>
      </c>
      <c r="E139" s="12" t="s">
        <v>765</v>
      </c>
      <c r="F139" s="12" t="s">
        <v>902</v>
      </c>
      <c r="G139" s="29" t="str">
        <f>HYPERLINK("Перечень членов СРО-Э-133.docx", "Перечень членов СРО-Э-133")</f>
        <v>Перечень членов СРО-Э-133</v>
      </c>
      <c r="H139" s="29" t="s">
        <v>34</v>
      </c>
      <c r="I139" s="29" t="s">
        <v>43</v>
      </c>
      <c r="J139" s="12" t="s">
        <v>313</v>
      </c>
      <c r="K139" s="12" t="s">
        <v>1001</v>
      </c>
      <c r="L139" s="15" t="s">
        <v>236</v>
      </c>
      <c r="M139" s="27" t="str">
        <f>HYPERLINK("Перечень исключенных членов СРО-Э-133.docx", "Перечень исключенных членов СРО-Э-133")</f>
        <v>Перечень исключенных членов СРО-Э-133</v>
      </c>
      <c r="N139" s="15" t="s">
        <v>309</v>
      </c>
      <c r="O139" s="29" t="str">
        <f>HYPERLINK("www.sro-pfo.ru", "Сайт организации: www.sro-pfo.ru")</f>
        <v>Сайт организации: www.sro-pfo.ru</v>
      </c>
    </row>
    <row r="140" spans="1:27" s="59" customFormat="1" ht="180" customHeight="1" x14ac:dyDescent="0.2">
      <c r="A140" s="42">
        <v>134</v>
      </c>
      <c r="B140" s="43" t="s">
        <v>766</v>
      </c>
      <c r="C140" s="44" t="s">
        <v>767</v>
      </c>
      <c r="D140" s="44" t="s">
        <v>768</v>
      </c>
      <c r="E140" s="44" t="s">
        <v>769</v>
      </c>
      <c r="F140" s="44" t="s">
        <v>770</v>
      </c>
      <c r="G140" s="46" t="str">
        <f>HYPERLINK("Перечень членов СРО-Э-134.docx", "Перечень членов СРО-Э-134")</f>
        <v>Перечень членов СРО-Э-134</v>
      </c>
      <c r="H140" s="46" t="s">
        <v>35</v>
      </c>
      <c r="I140" s="46" t="s">
        <v>42</v>
      </c>
      <c r="J140" s="44" t="s">
        <v>313</v>
      </c>
      <c r="K140" s="44" t="s">
        <v>1030</v>
      </c>
      <c r="L140" s="44" t="s">
        <v>236</v>
      </c>
      <c r="M140" s="46"/>
      <c r="N140" s="44" t="s">
        <v>309</v>
      </c>
      <c r="O140" s="46" t="str">
        <f>HYPERLINK("http://сро-энергоаудит.рф", "Сайт организации: http://сро-энергоаудит.рф")</f>
        <v>Сайт организации: http://сро-энергоаудит.рф</v>
      </c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</row>
    <row r="141" spans="1:27" s="10" customFormat="1" ht="180" customHeight="1" x14ac:dyDescent="0.2">
      <c r="A141" s="42">
        <v>135</v>
      </c>
      <c r="B141" s="18" t="s">
        <v>771</v>
      </c>
      <c r="C141" s="12" t="s">
        <v>772</v>
      </c>
      <c r="D141" s="12" t="s">
        <v>773</v>
      </c>
      <c r="E141" s="12" t="s">
        <v>774</v>
      </c>
      <c r="F141" s="12" t="s">
        <v>903</v>
      </c>
      <c r="G141" s="29" t="str">
        <f>HYPERLINK("Перечень членов СРО-Э-135.docx", "Перечень членов СРО-Э-135")</f>
        <v>Перечень членов СРО-Э-135</v>
      </c>
      <c r="H141" s="29" t="s">
        <v>36</v>
      </c>
      <c r="I141" s="29" t="s">
        <v>41</v>
      </c>
      <c r="J141" s="12" t="s">
        <v>313</v>
      </c>
      <c r="K141" s="12" t="s">
        <v>1001</v>
      </c>
      <c r="L141" s="15" t="s">
        <v>236</v>
      </c>
      <c r="M141" s="27" t="str">
        <f>HYPERLINK("Перечень исключенных членов СРО-Э-135.docx", "Перечень исключенных членов СРО-Э-135")</f>
        <v>Перечень исключенных членов СРО-Э-135</v>
      </c>
      <c r="N141" s="15" t="s">
        <v>309</v>
      </c>
      <c r="O141" s="29" t="str">
        <f>HYPERLINK("www.sroen.ru", "Сайт организации: www.sroen.ru")</f>
        <v>Сайт организации: www.sroen.ru</v>
      </c>
    </row>
    <row r="142" spans="1:27" s="59" customFormat="1" ht="180" customHeight="1" x14ac:dyDescent="0.2">
      <c r="A142" s="42">
        <v>136</v>
      </c>
      <c r="B142" s="43" t="s">
        <v>775</v>
      </c>
      <c r="C142" s="44" t="s">
        <v>776</v>
      </c>
      <c r="D142" s="44" t="s">
        <v>777</v>
      </c>
      <c r="E142" s="44" t="s">
        <v>778</v>
      </c>
      <c r="F142" s="44" t="s">
        <v>1039</v>
      </c>
      <c r="G142" s="46" t="str">
        <f>HYPERLINK("Перечень членов СРО-Э-136.docx", "Перечень членов СРО-Э-136")</f>
        <v>Перечень членов СРО-Э-136</v>
      </c>
      <c r="H142" s="46" t="s">
        <v>37</v>
      </c>
      <c r="I142" s="46" t="s">
        <v>254</v>
      </c>
      <c r="J142" s="44" t="s">
        <v>313</v>
      </c>
      <c r="K142" s="44" t="s">
        <v>1001</v>
      </c>
      <c r="L142" s="44" t="s">
        <v>236</v>
      </c>
      <c r="M142" s="46" t="str">
        <f>HYPERLINK("Перечень исключенных членов СРО-Э-136.docx", "Перечень исключенных членов СРО-Э-136")</f>
        <v>Перечень исключенных членов СРО-Э-136</v>
      </c>
      <c r="N142" s="44" t="s">
        <v>309</v>
      </c>
      <c r="O142" s="46" t="str">
        <f>HYPERLINK("www.sro-energoexpert.ru.", "Сайт организации: www.sro-energoexpert.ru.")</f>
        <v>Сайт организации: www.sro-energoexpert.ru.</v>
      </c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</row>
    <row r="143" spans="1:27" s="10" customFormat="1" ht="180" customHeight="1" x14ac:dyDescent="0.2">
      <c r="A143" s="42">
        <v>137</v>
      </c>
      <c r="B143" s="18" t="s">
        <v>775</v>
      </c>
      <c r="C143" s="12" t="s">
        <v>779</v>
      </c>
      <c r="D143" s="12" t="s">
        <v>780</v>
      </c>
      <c r="E143" s="12" t="s">
        <v>781</v>
      </c>
      <c r="F143" s="12" t="s">
        <v>910</v>
      </c>
      <c r="G143" s="29" t="str">
        <f>HYPERLINK("Перечень членов СРО-Э-137.docx", "Перечень членов СРО-Э-137")</f>
        <v>Перечень членов СРО-Э-137</v>
      </c>
      <c r="H143" s="29" t="s">
        <v>83</v>
      </c>
      <c r="I143" s="29" t="s">
        <v>253</v>
      </c>
      <c r="J143" s="12" t="s">
        <v>313</v>
      </c>
      <c r="K143" s="12" t="s">
        <v>1001</v>
      </c>
      <c r="L143" s="15" t="s">
        <v>236</v>
      </c>
      <c r="M143" s="27" t="str">
        <f>HYPERLINK("Перечень исключенных членов СРО-Э-137.docx", "Перечень исключенных членов СРО-Э-137")</f>
        <v>Перечень исключенных членов СРО-Э-137</v>
      </c>
      <c r="N143" s="15" t="s">
        <v>309</v>
      </c>
      <c r="O143" s="29" t="str">
        <f>HYPERLINK("www.sro-mrea.ru", "Сайт организации: www.sro-mrea.ru")</f>
        <v>Сайт организации: www.sro-mrea.ru</v>
      </c>
    </row>
    <row r="144" spans="1:27" s="10" customFormat="1" ht="180" customHeight="1" x14ac:dyDescent="0.2">
      <c r="A144" s="42">
        <v>138</v>
      </c>
      <c r="B144" s="18" t="s">
        <v>782</v>
      </c>
      <c r="C144" s="12" t="s">
        <v>783</v>
      </c>
      <c r="D144" s="12" t="s">
        <v>784</v>
      </c>
      <c r="E144" s="12" t="s">
        <v>785</v>
      </c>
      <c r="F144" s="12" t="s">
        <v>918</v>
      </c>
      <c r="G144" s="29" t="str">
        <f>HYPERLINK("Перечень членов СРО-Э-138.docx", "Перечень членов СРО-Э-138")</f>
        <v>Перечень членов СРО-Э-138</v>
      </c>
      <c r="H144" s="29" t="s">
        <v>84</v>
      </c>
      <c r="I144" s="29" t="s">
        <v>252</v>
      </c>
      <c r="J144" s="12" t="s">
        <v>337</v>
      </c>
      <c r="K144" s="12" t="s">
        <v>1002</v>
      </c>
      <c r="L144" s="15" t="s">
        <v>236</v>
      </c>
      <c r="M144" s="27" t="str">
        <f>HYPERLINK("Перечень исключенных членов СРО-Э-138.docx", "Перечень исключенных членов СРО-Э-138")</f>
        <v>Перечень исключенных членов СРО-Э-138</v>
      </c>
      <c r="N144" s="15" t="s">
        <v>309</v>
      </c>
      <c r="O144" s="29" t="str">
        <f>HYPERLINK("www.sroenergoeffect.ru", "Сайт организации: www.sroenergoeffect.ru")</f>
        <v>Сайт организации: www.sroenergoeffect.ru</v>
      </c>
    </row>
    <row r="145" spans="1:27" s="64" customFormat="1" ht="180" customHeight="1" x14ac:dyDescent="0.2">
      <c r="A145" s="65">
        <v>139</v>
      </c>
      <c r="B145" s="62" t="s">
        <v>786</v>
      </c>
      <c r="C145" s="50" t="s">
        <v>1040</v>
      </c>
      <c r="D145" s="50" t="s">
        <v>1041</v>
      </c>
      <c r="E145" s="50" t="s">
        <v>787</v>
      </c>
      <c r="F145" s="50" t="s">
        <v>788</v>
      </c>
      <c r="G145" s="51" t="str">
        <f>HYPERLINK("Перечень членов СРО-Э-139.docx", "Перечень членов СРО-Э-139")</f>
        <v>Перечень членов СРО-Э-139</v>
      </c>
      <c r="H145" s="51" t="s">
        <v>94</v>
      </c>
      <c r="I145" s="51" t="s">
        <v>270</v>
      </c>
      <c r="J145" s="50" t="s">
        <v>337</v>
      </c>
      <c r="K145" s="50" t="s">
        <v>1001</v>
      </c>
      <c r="L145" s="50" t="s">
        <v>236</v>
      </c>
      <c r="M145" s="51" t="str">
        <f>HYPERLINK("Перечень исключенных членов СРО-Э-139.docx", "Перечень исключенных членов СРО-Э-139")</f>
        <v>Перечень исключенных членов СРО-Э-139</v>
      </c>
      <c r="N145" s="50" t="s">
        <v>309</v>
      </c>
      <c r="O145" s="51" t="str">
        <f>HYPERLINK("www.seaudit.ru", "Сайт организации: www.seaudit.ru")</f>
        <v>Сайт организации: www.seaudit.ru</v>
      </c>
    </row>
    <row r="146" spans="1:27" s="7" customFormat="1" ht="180" customHeight="1" x14ac:dyDescent="0.2">
      <c r="A146" s="42">
        <v>140</v>
      </c>
      <c r="B146" s="18" t="s">
        <v>789</v>
      </c>
      <c r="C146" s="11" t="s">
        <v>790</v>
      </c>
      <c r="D146" s="11" t="s">
        <v>791</v>
      </c>
      <c r="E146" s="11" t="s">
        <v>792</v>
      </c>
      <c r="F146" s="12" t="s">
        <v>904</v>
      </c>
      <c r="G146" s="38" t="str">
        <f>HYPERLINK("Перечень членов СРО-Э-140.docx", "Перечень членов СРО-Э-140")</f>
        <v>Перечень членов СРО-Э-140</v>
      </c>
      <c r="H146" s="29" t="s">
        <v>106</v>
      </c>
      <c r="I146" s="39" t="s">
        <v>251</v>
      </c>
      <c r="J146" s="12" t="s">
        <v>313</v>
      </c>
      <c r="K146" s="12" t="s">
        <v>1001</v>
      </c>
      <c r="L146" s="15" t="s">
        <v>236</v>
      </c>
      <c r="M146" s="27" t="str">
        <f>HYPERLINK("Перечень исключенных членов СРО-Э-140.docx", "Перечень исключенных членов СРО-Э-140")</f>
        <v>Перечень исключенных членов СРО-Э-140</v>
      </c>
      <c r="N146" s="15" t="s">
        <v>309</v>
      </c>
      <c r="O146" s="29" t="str">
        <f>HYPERLINK("www.np-cse.ru", "Сайт организации: www.np-cse.ru")</f>
        <v>Сайт организации: www.np-cse.ru</v>
      </c>
    </row>
    <row r="147" spans="1:27" s="10" customFormat="1" ht="180" customHeight="1" x14ac:dyDescent="0.2">
      <c r="A147" s="42">
        <v>141</v>
      </c>
      <c r="B147" s="19" t="s">
        <v>793</v>
      </c>
      <c r="C147" s="12" t="s">
        <v>794</v>
      </c>
      <c r="D147" s="12" t="s">
        <v>795</v>
      </c>
      <c r="E147" s="12" t="s">
        <v>796</v>
      </c>
      <c r="F147" s="12" t="s">
        <v>797</v>
      </c>
      <c r="G147" s="29" t="str">
        <f>HYPERLINK("Перечень членов СРО-Э-141.docx", "Перечень членов СРО-Э-141")</f>
        <v>Перечень членов СРО-Э-141</v>
      </c>
      <c r="H147" s="29" t="s">
        <v>284</v>
      </c>
      <c r="I147" s="29" t="s">
        <v>90</v>
      </c>
      <c r="J147" s="12" t="s">
        <v>313</v>
      </c>
      <c r="K147" s="12" t="s">
        <v>1001</v>
      </c>
      <c r="L147" s="15" t="s">
        <v>236</v>
      </c>
      <c r="M147" s="27" t="str">
        <f>HYPERLINK("Перечень исключенных членов СРО-Э-141.docx", "Перечень исключенных членов СРО-Э-141")</f>
        <v>Перечень исключенных членов СРО-Э-141</v>
      </c>
      <c r="N147" s="15" t="s">
        <v>309</v>
      </c>
      <c r="O147" s="29" t="str">
        <f>HYPERLINK("www.wolfol.narod.ru  ", "Сайт организации: www.wolfol.narod.ru  ")</f>
        <v xml:space="preserve">Сайт организации: www.wolfol.narod.ru  </v>
      </c>
    </row>
    <row r="148" spans="1:27" s="59" customFormat="1" ht="180" customHeight="1" x14ac:dyDescent="0.2">
      <c r="A148" s="42">
        <v>142</v>
      </c>
      <c r="B148" s="43" t="s">
        <v>798</v>
      </c>
      <c r="C148" s="44" t="s">
        <v>799</v>
      </c>
      <c r="D148" s="44" t="s">
        <v>800</v>
      </c>
      <c r="E148" s="44" t="s">
        <v>801</v>
      </c>
      <c r="F148" s="44" t="s">
        <v>988</v>
      </c>
      <c r="G148" s="46" t="str">
        <f>HYPERLINK("Перечень членов СРО-Э-142.docx", "Перечень членов СРО-Э-142")</f>
        <v>Перечень членов СРО-Э-142</v>
      </c>
      <c r="H148" s="46" t="s">
        <v>285</v>
      </c>
      <c r="I148" s="46" t="s">
        <v>60</v>
      </c>
      <c r="J148" s="44" t="s">
        <v>313</v>
      </c>
      <c r="K148" s="44" t="s">
        <v>1001</v>
      </c>
      <c r="L148" s="44" t="s">
        <v>236</v>
      </c>
      <c r="M148" s="46" t="str">
        <f>HYPERLINK("Перечень исключенных членов СРО-Э-142.docx", "Перечень исключенных членов СРО-Э-142")</f>
        <v>Перечень исключенных членов СРО-Э-142</v>
      </c>
      <c r="N148" s="44" t="s">
        <v>309</v>
      </c>
      <c r="O148" s="46" t="str">
        <f>HYPERLINK("www.sroseu.ru  ", "Сайт организации: www.sroseu.ru  ")</f>
        <v xml:space="preserve">Сайт организации: www.sroseu.ru  </v>
      </c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</row>
    <row r="149" spans="1:27" s="10" customFormat="1" ht="180" customHeight="1" x14ac:dyDescent="0.2">
      <c r="A149" s="42">
        <v>143</v>
      </c>
      <c r="B149" s="18" t="s">
        <v>802</v>
      </c>
      <c r="C149" s="12" t="s">
        <v>803</v>
      </c>
      <c r="D149" s="12" t="s">
        <v>804</v>
      </c>
      <c r="E149" s="12" t="s">
        <v>805</v>
      </c>
      <c r="F149" s="12" t="s">
        <v>905</v>
      </c>
      <c r="G149" s="29" t="str">
        <f>HYPERLINK("Перечень членов СРО-Э-143.docx", "Перечень членов СРО-Э-143")</f>
        <v>Перечень членов СРО-Э-143</v>
      </c>
      <c r="H149" s="29" t="s">
        <v>292</v>
      </c>
      <c r="I149" s="29" t="s">
        <v>60</v>
      </c>
      <c r="J149" s="12" t="s">
        <v>313</v>
      </c>
      <c r="K149" s="12" t="s">
        <v>1001</v>
      </c>
      <c r="L149" s="15" t="s">
        <v>236</v>
      </c>
      <c r="M149" s="27" t="str">
        <f>HYPERLINK("Перечень исключенных членов СРО-Э-143.docx", "Перечень исключенных членов СРО-Э-143")</f>
        <v>Перечень исключенных членов СРО-Э-143</v>
      </c>
      <c r="N149" s="15" t="s">
        <v>309</v>
      </c>
      <c r="O149" s="29" t="str">
        <f>HYPERLINK("http://astroy-sro.ru", "Сайт организации: http://astroy-sro.ru")</f>
        <v>Сайт организации: http://astroy-sro.ru</v>
      </c>
    </row>
    <row r="150" spans="1:27" s="10" customFormat="1" ht="180" customHeight="1" x14ac:dyDescent="0.2">
      <c r="A150" s="42">
        <v>144</v>
      </c>
      <c r="B150" s="18" t="s">
        <v>802</v>
      </c>
      <c r="C150" s="12" t="s">
        <v>806</v>
      </c>
      <c r="D150" s="12" t="s">
        <v>807</v>
      </c>
      <c r="E150" s="12" t="s">
        <v>808</v>
      </c>
      <c r="F150" s="12" t="s">
        <v>906</v>
      </c>
      <c r="G150" s="29" t="str">
        <f>HYPERLINK("Перечень членов СРО-Э-144.docx", "Перечень членов СРО-Э-144")</f>
        <v>Перечень членов СРО-Э-144</v>
      </c>
      <c r="H150" s="29" t="s">
        <v>293</v>
      </c>
      <c r="I150" s="29" t="s">
        <v>60</v>
      </c>
      <c r="J150" s="12" t="s">
        <v>313</v>
      </c>
      <c r="K150" s="12" t="s">
        <v>1009</v>
      </c>
      <c r="L150" s="15" t="s">
        <v>236</v>
      </c>
      <c r="M150" s="27" t="str">
        <f>HYPERLINK("Перечень исключенных членов СРО-Э-144.docx", "Перечень исключенных членов СРО-Э-144")</f>
        <v>Перечень исключенных членов СРО-Э-144</v>
      </c>
      <c r="N150" s="15" t="s">
        <v>309</v>
      </c>
      <c r="O150" s="29" t="str">
        <f>HYPERLINK("http://www.eae-ufa.ru", "Сайт организации: http://www.eae-ufa.ru")</f>
        <v>Сайт организации: http://www.eae-ufa.ru</v>
      </c>
    </row>
    <row r="151" spans="1:27" s="66" customFormat="1" ht="180" customHeight="1" x14ac:dyDescent="0.2">
      <c r="A151" s="65">
        <v>145</v>
      </c>
      <c r="B151" s="62" t="s">
        <v>802</v>
      </c>
      <c r="C151" s="50" t="s">
        <v>809</v>
      </c>
      <c r="D151" s="50" t="s">
        <v>810</v>
      </c>
      <c r="E151" s="50" t="s">
        <v>811</v>
      </c>
      <c r="F151" s="50" t="s">
        <v>1047</v>
      </c>
      <c r="G151" s="51" t="str">
        <f>HYPERLINK("Перечень членов СРО-Э-145.docx", "Перечень членов СРО-Э-145")</f>
        <v>Перечень членов СРО-Э-145</v>
      </c>
      <c r="H151" s="51" t="s">
        <v>294</v>
      </c>
      <c r="I151" s="51" t="s">
        <v>60</v>
      </c>
      <c r="J151" s="50" t="s">
        <v>313</v>
      </c>
      <c r="K151" s="50" t="s">
        <v>1014</v>
      </c>
      <c r="L151" s="50" t="s">
        <v>236</v>
      </c>
      <c r="M151" s="51"/>
      <c r="N151" s="50" t="s">
        <v>309</v>
      </c>
      <c r="O151" s="51" t="str">
        <f>HYPERLINK("http://www.dvmees.ru", "Сайт организации: http://www.dvmees.ru")</f>
        <v>Сайт организации: http://www.dvmees.ru</v>
      </c>
    </row>
    <row r="152" spans="1:27" s="59" customFormat="1" ht="180" customHeight="1" x14ac:dyDescent="0.2">
      <c r="A152" s="42">
        <v>146</v>
      </c>
      <c r="B152" s="43" t="s">
        <v>802</v>
      </c>
      <c r="C152" s="44" t="s">
        <v>812</v>
      </c>
      <c r="D152" s="44" t="s">
        <v>813</v>
      </c>
      <c r="E152" s="44" t="s">
        <v>814</v>
      </c>
      <c r="F152" s="44" t="s">
        <v>815</v>
      </c>
      <c r="G152" s="46" t="str">
        <f>HYPERLINK("Перечень членов СРО-Э-146.docx", "Перечень членов СРО-Э-146")</f>
        <v>Перечень членов СРО-Э-146</v>
      </c>
      <c r="H152" s="46" t="s">
        <v>295</v>
      </c>
      <c r="I152" s="46" t="s">
        <v>60</v>
      </c>
      <c r="J152" s="44" t="s">
        <v>313</v>
      </c>
      <c r="K152" s="44" t="s">
        <v>1002</v>
      </c>
      <c r="L152" s="44" t="s">
        <v>236</v>
      </c>
      <c r="M152" s="46" t="str">
        <f>HYPERLINK("Перечень исключенных членов СРО-Э-146.docx", "Перечень исключенных членов СРО-Э-146")</f>
        <v>Перечень исключенных членов СРО-Э-146</v>
      </c>
      <c r="N152" s="44" t="s">
        <v>309</v>
      </c>
      <c r="O152" s="46" t="str">
        <f>HYPERLINK("http://www.esaudit.ru", "Сайт организации: http://www.esaudit.ru")</f>
        <v>Сайт организации: http://www.esaudit.ru</v>
      </c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</row>
    <row r="153" spans="1:27" s="61" customFormat="1" ht="180" customHeight="1" x14ac:dyDescent="0.2">
      <c r="A153" s="42">
        <v>147</v>
      </c>
      <c r="B153" s="43" t="s">
        <v>802</v>
      </c>
      <c r="C153" s="44" t="s">
        <v>989</v>
      </c>
      <c r="D153" s="44" t="s">
        <v>990</v>
      </c>
      <c r="E153" s="44" t="s">
        <v>816</v>
      </c>
      <c r="F153" s="44" t="s">
        <v>1043</v>
      </c>
      <c r="G153" s="46" t="str">
        <f>HYPERLINK("Перечень членов СРО-Э-147.docx", "Перечень членов СРО-Э-147")</f>
        <v>Перечень членов СРО-Э-147</v>
      </c>
      <c r="H153" s="46" t="s">
        <v>296</v>
      </c>
      <c r="I153" s="46" t="s">
        <v>60</v>
      </c>
      <c r="J153" s="44" t="s">
        <v>313</v>
      </c>
      <c r="K153" s="44" t="s">
        <v>1001</v>
      </c>
      <c r="L153" s="44" t="s">
        <v>236</v>
      </c>
      <c r="M153" s="46" t="str">
        <f>HYPERLINK("Перечень исключенных членов СРО-Э-147.docx", "Перечень исключенных членов СРО-Э-147")</f>
        <v>Перечень исключенных членов СРО-Э-147</v>
      </c>
      <c r="N153" s="44" t="s">
        <v>309</v>
      </c>
      <c r="O153" s="46" t="str">
        <f>HYPERLINK("http://www.noeco.ru", "Сайт организации: http://www.noeco.ru")</f>
        <v>Сайт организации: http://www.noeco.ru</v>
      </c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</row>
    <row r="154" spans="1:27" ht="180" customHeight="1" x14ac:dyDescent="0.2">
      <c r="A154" s="42">
        <v>148</v>
      </c>
      <c r="B154" s="18" t="s">
        <v>817</v>
      </c>
      <c r="C154" s="12" t="s">
        <v>818</v>
      </c>
      <c r="D154" s="12" t="s">
        <v>819</v>
      </c>
      <c r="E154" s="12" t="s">
        <v>820</v>
      </c>
      <c r="F154" s="11" t="s">
        <v>907</v>
      </c>
      <c r="G154" s="29" t="str">
        <f>HYPERLINK("Перечень членов СРО-Э-148.docx", "Перечень членов СРО-Э-148")</f>
        <v>Перечень членов СРО-Э-148</v>
      </c>
      <c r="H154" s="29" t="s">
        <v>297</v>
      </c>
      <c r="I154" s="29" t="s">
        <v>60</v>
      </c>
      <c r="J154" s="12" t="s">
        <v>313</v>
      </c>
      <c r="K154" s="12" t="s">
        <v>1002</v>
      </c>
      <c r="L154" s="15" t="s">
        <v>236</v>
      </c>
      <c r="M154" s="27" t="str">
        <f>HYPERLINK("Перечень исключенных членов СРО-Э-148.docx", "Перечень исключенных членов СРО-Э-148")</f>
        <v>Перечень исключенных членов СРО-Э-148</v>
      </c>
      <c r="N154" s="15" t="s">
        <v>309</v>
      </c>
      <c r="O154" s="29" t="str">
        <f>HYPERLINK("www.vke.sroap.ru", "Сайт организации: www.vke.sroap.ru")</f>
        <v>Сайт организации: www.vke.sroap.ru</v>
      </c>
    </row>
    <row r="155" spans="1:27" s="61" customFormat="1" ht="180" customHeight="1" x14ac:dyDescent="0.2">
      <c r="A155" s="42">
        <v>149</v>
      </c>
      <c r="B155" s="43" t="s">
        <v>817</v>
      </c>
      <c r="C155" s="44" t="s">
        <v>821</v>
      </c>
      <c r="D155" s="44" t="s">
        <v>822</v>
      </c>
      <c r="E155" s="44" t="s">
        <v>823</v>
      </c>
      <c r="F155" s="44" t="s">
        <v>824</v>
      </c>
      <c r="G155" s="46" t="str">
        <f>HYPERLINK("Перечень членов СРО-Э-149.docx", "Перечень членов СРО-Э-149")</f>
        <v>Перечень членов СРО-Э-149</v>
      </c>
      <c r="H155" s="46" t="s">
        <v>298</v>
      </c>
      <c r="I155" s="46" t="s">
        <v>60</v>
      </c>
      <c r="J155" s="44" t="s">
        <v>313</v>
      </c>
      <c r="K155" s="44" t="s">
        <v>1001</v>
      </c>
      <c r="L155" s="44" t="s">
        <v>236</v>
      </c>
      <c r="M155" s="46" t="str">
        <f>HYPERLINK("Перечень исключенных членов СРО-Э-149.docx", "Перечень исключенных членов СРО-Э-149")</f>
        <v>Перечень исключенных членов СРО-Э-149</v>
      </c>
      <c r="N155" s="44" t="s">
        <v>309</v>
      </c>
      <c r="O155" s="46" t="str">
        <f>HYPERLINK("www.caspyexpert.ru", "Сайт организации: www.caspyexpert.ru")</f>
        <v>Сайт организации: www.caspyexpert.ru</v>
      </c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</row>
    <row r="156" spans="1:27" customFormat="1" ht="180" customHeight="1" x14ac:dyDescent="0.2">
      <c r="A156" s="42">
        <v>150</v>
      </c>
      <c r="B156" s="43" t="s">
        <v>817</v>
      </c>
      <c r="C156" s="44" t="s">
        <v>825</v>
      </c>
      <c r="D156" s="44" t="s">
        <v>826</v>
      </c>
      <c r="E156" s="44" t="s">
        <v>827</v>
      </c>
      <c r="F156" s="44" t="s">
        <v>828</v>
      </c>
      <c r="G156" s="46" t="str">
        <f>HYPERLINK("Перечень членов СРО-Э-150.docx", "Перечень членов СРО-Э-150")</f>
        <v>Перечень членов СРО-Э-150</v>
      </c>
      <c r="H156" s="46" t="s">
        <v>299</v>
      </c>
      <c r="I156" s="46" t="s">
        <v>60</v>
      </c>
      <c r="J156" s="44" t="s">
        <v>313</v>
      </c>
      <c r="K156" s="44" t="s">
        <v>1001</v>
      </c>
      <c r="L156" s="44" t="s">
        <v>236</v>
      </c>
      <c r="M156" s="46" t="str">
        <f>HYPERLINK("Перечень исключенных членов СРО-Э-150.docx", "Перечень исключенных членов СРО-Э-150")</f>
        <v>Перечень исключенных членов СРО-Э-150</v>
      </c>
      <c r="N156" s="44" t="s">
        <v>309</v>
      </c>
      <c r="O156" s="46" t="str">
        <f>HYPERLINK("www.sro150.ru", "Сайт организации: www.sro150.ru")</f>
        <v>Сайт организации: www.sro150.ru</v>
      </c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</row>
    <row r="157" spans="1:27" customFormat="1" ht="180" customHeight="1" x14ac:dyDescent="0.2">
      <c r="A157" s="42">
        <v>151</v>
      </c>
      <c r="B157" s="43" t="s">
        <v>829</v>
      </c>
      <c r="C157" s="44" t="s">
        <v>830</v>
      </c>
      <c r="D157" s="44" t="s">
        <v>991</v>
      </c>
      <c r="E157" s="44" t="s">
        <v>831</v>
      </c>
      <c r="F157" s="44" t="s">
        <v>1049</v>
      </c>
      <c r="G157" s="46" t="str">
        <f>HYPERLINK("Перечень членов СРО-Э-151.docx", "Перечень членов СРО-Э-151")</f>
        <v>Перечень членов СРО-Э-151</v>
      </c>
      <c r="H157" s="46" t="s">
        <v>302</v>
      </c>
      <c r="I157" s="46" t="s">
        <v>60</v>
      </c>
      <c r="J157" s="44" t="s">
        <v>313</v>
      </c>
      <c r="K157" s="44" t="s">
        <v>1001</v>
      </c>
      <c r="L157" s="44" t="s">
        <v>236</v>
      </c>
      <c r="M157" s="46" t="str">
        <f>HYPERLINK("Перечень исключенных членов СРО-Э-151.docx", "Перечень исключенных членов СРО-Э-151")</f>
        <v>Перечень исключенных членов СРО-Э-151</v>
      </c>
      <c r="N157" s="44" t="s">
        <v>309</v>
      </c>
      <c r="O157" s="46" t="str">
        <f>HYPERLINK("www.sodenergo.ru", "Сайт организации: www.sodenergo.ru")</f>
        <v>Сайт организации: www.sodenergo.ru</v>
      </c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</row>
    <row r="158" spans="1:27" ht="180" customHeight="1" x14ac:dyDescent="0.2">
      <c r="A158" s="42">
        <v>152</v>
      </c>
      <c r="B158" s="18" t="s">
        <v>832</v>
      </c>
      <c r="C158" s="12" t="s">
        <v>833</v>
      </c>
      <c r="D158" s="12" t="s">
        <v>834</v>
      </c>
      <c r="E158" s="12" t="s">
        <v>835</v>
      </c>
      <c r="F158" s="11" t="s">
        <v>908</v>
      </c>
      <c r="G158" s="29" t="str">
        <f>HYPERLINK("Перечень членов СРО-Э-152.docx", "Перечень членов СРО-Э-152")</f>
        <v>Перечень членов СРО-Э-152</v>
      </c>
      <c r="H158" s="29" t="s">
        <v>303</v>
      </c>
      <c r="I158" s="29" t="s">
        <v>60</v>
      </c>
      <c r="J158" s="12" t="s">
        <v>313</v>
      </c>
      <c r="K158" s="12" t="s">
        <v>1005</v>
      </c>
      <c r="L158" s="15" t="s">
        <v>236</v>
      </c>
      <c r="M158" s="27" t="str">
        <f>HYPERLINK("Перечень исключенных членов СРО-Э-152.docx", "Перечень исключенных членов СРО-Э-152")</f>
        <v>Перечень исключенных членов СРО-Э-152</v>
      </c>
      <c r="N158" s="15" t="s">
        <v>309</v>
      </c>
      <c r="O158" s="29" t="str">
        <f>HYPERLINK("", "Сайт организации: ")</f>
        <v xml:space="preserve">Сайт организации: </v>
      </c>
    </row>
    <row r="159" spans="1:27" customFormat="1" ht="180" customHeight="1" x14ac:dyDescent="0.2">
      <c r="A159" s="42">
        <v>153</v>
      </c>
      <c r="B159" s="43" t="s">
        <v>836</v>
      </c>
      <c r="C159" s="44" t="s">
        <v>837</v>
      </c>
      <c r="D159" s="44" t="s">
        <v>992</v>
      </c>
      <c r="E159" s="44" t="s">
        <v>838</v>
      </c>
      <c r="F159" s="44" t="s">
        <v>839</v>
      </c>
      <c r="G159" s="46" t="str">
        <f>HYPERLINK("Перечень членов СРО-Э-153.docx", "Перечень членов СРО-Э-153")</f>
        <v>Перечень членов СРО-Э-153</v>
      </c>
      <c r="H159" s="46" t="s">
        <v>304</v>
      </c>
      <c r="I159" s="46" t="s">
        <v>60</v>
      </c>
      <c r="J159" s="44" t="s">
        <v>313</v>
      </c>
      <c r="K159" s="44" t="s">
        <v>1001</v>
      </c>
      <c r="L159" s="44" t="s">
        <v>236</v>
      </c>
      <c r="M159" s="46" t="str">
        <f>HYPERLINK("Перечень исключенных членов СРО-Э-153.docx", "Перечень исключенных членов СРО-Э-153")</f>
        <v>Перечень исключенных членов СРО-Э-153</v>
      </c>
      <c r="N159" s="44" t="s">
        <v>309</v>
      </c>
      <c r="O159" s="46" t="str">
        <f>HYPERLINK("http://www.oesp.ru/", "Сайт организации: http://www.oesp.ru/")</f>
        <v>Сайт организации: http://www.oesp.ru/</v>
      </c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</row>
    <row r="160" spans="1:27" customFormat="1" ht="180" customHeight="1" x14ac:dyDescent="0.2">
      <c r="A160" s="42">
        <v>154</v>
      </c>
      <c r="B160" s="43" t="s">
        <v>840</v>
      </c>
      <c r="C160" s="44" t="s">
        <v>841</v>
      </c>
      <c r="D160" s="44" t="s">
        <v>993</v>
      </c>
      <c r="E160" s="44" t="s">
        <v>842</v>
      </c>
      <c r="F160" s="44" t="s">
        <v>843</v>
      </c>
      <c r="G160" s="46" t="str">
        <f>HYPERLINK("Перечень членов СРО-Э-154.docx", "Перечень членов СРО-Э-154")</f>
        <v>Перечень членов СРО-Э-154</v>
      </c>
      <c r="H160" s="46" t="s">
        <v>305</v>
      </c>
      <c r="I160" s="46" t="s">
        <v>60</v>
      </c>
      <c r="J160" s="44" t="s">
        <v>313</v>
      </c>
      <c r="K160" s="44"/>
      <c r="L160" s="44" t="s">
        <v>236</v>
      </c>
      <c r="M160" s="46" t="str">
        <f>HYPERLINK("Перечень исключенных членов СРО-Э-154.docx", "Перечень исключенных членов СРО-Э-154")</f>
        <v>Перечень исключенных членов СРО-Э-154</v>
      </c>
      <c r="N160" s="44" t="s">
        <v>309</v>
      </c>
      <c r="O160" s="46" t="str">
        <f>HYPERLINK("http://energoexp.ru/", "Сайт организации: http://energoexp.ru/")</f>
        <v>Сайт организации: http://energoexp.ru/</v>
      </c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</row>
    <row r="161" spans="1:27" customFormat="1" ht="194.25" customHeight="1" x14ac:dyDescent="0.2">
      <c r="A161" s="42">
        <v>155</v>
      </c>
      <c r="B161" s="43" t="s">
        <v>844</v>
      </c>
      <c r="C161" s="44" t="s">
        <v>845</v>
      </c>
      <c r="D161" s="44" t="s">
        <v>994</v>
      </c>
      <c r="E161" s="44" t="s">
        <v>846</v>
      </c>
      <c r="F161" s="43" t="s">
        <v>1000</v>
      </c>
      <c r="G161" s="46" t="str">
        <f>HYPERLINK("Перечень членов СРО-Э-155.docx", "Перечень членов СРО-Э-155")</f>
        <v>Перечень членов СРО-Э-155</v>
      </c>
      <c r="H161" s="46" t="s">
        <v>306</v>
      </c>
      <c r="I161" s="46" t="s">
        <v>60</v>
      </c>
      <c r="J161" s="44" t="s">
        <v>313</v>
      </c>
      <c r="K161" s="44" t="s">
        <v>1015</v>
      </c>
      <c r="L161" s="44" t="s">
        <v>236</v>
      </c>
      <c r="M161" s="46" t="str">
        <f>HYPERLINK("Перечень исключенных членов СРО-Э-155.docx", "Перечень исключенных членов СРО-Э-155")</f>
        <v>Перечень исключенных членов СРО-Э-155</v>
      </c>
      <c r="N161" s="44" t="s">
        <v>309</v>
      </c>
      <c r="O161" s="46" t="str">
        <f>HYPERLINK("www.maeo.ru", "Сайт организации: www.maeo.ru")</f>
        <v>Сайт организации: www.maeo.ru</v>
      </c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</row>
    <row r="162" spans="1:27" s="40" customFormat="1" ht="180" customHeight="1" x14ac:dyDescent="0.2">
      <c r="A162" s="42">
        <v>156</v>
      </c>
      <c r="B162" s="13" t="s">
        <v>844</v>
      </c>
      <c r="C162" s="11" t="s">
        <v>847</v>
      </c>
      <c r="D162" s="11" t="s">
        <v>848</v>
      </c>
      <c r="E162" s="11" t="s">
        <v>849</v>
      </c>
      <c r="F162" s="13" t="s">
        <v>919</v>
      </c>
      <c r="G162" s="36" t="str">
        <f>HYPERLINK("Перечень членов СРО-Э-156.docx", "Перечень членов СРО-Э-156")</f>
        <v>Перечень членов СРО-Э-156</v>
      </c>
      <c r="H162" s="36" t="s">
        <v>307</v>
      </c>
      <c r="I162" s="36" t="s">
        <v>60</v>
      </c>
      <c r="J162" s="11" t="s">
        <v>313</v>
      </c>
      <c r="K162" s="11" t="s">
        <v>1001</v>
      </c>
      <c r="L162" s="15" t="s">
        <v>236</v>
      </c>
      <c r="M162" s="27" t="str">
        <f>HYPERLINK("Перечень исключенных членов СРО-Э-156.docx", "Перечень исключенных членов СРО-Э-156")</f>
        <v>Перечень исключенных членов СРО-Э-156</v>
      </c>
      <c r="N162" s="15" t="s">
        <v>309</v>
      </c>
      <c r="O162" s="36" t="str">
        <f>HYPERLINK("http://www.sro-sinergy.ru/", "Сайт организации: http://www.sro-sinergy.ru/")</f>
        <v>Сайт организации: http://www.sro-sinergy.ru/</v>
      </c>
    </row>
    <row r="163" spans="1:27" s="40" customFormat="1" ht="180" customHeight="1" x14ac:dyDescent="0.2">
      <c r="A163" s="42">
        <v>157</v>
      </c>
      <c r="B163" s="13" t="s">
        <v>850</v>
      </c>
      <c r="C163" s="11" t="s">
        <v>851</v>
      </c>
      <c r="D163" s="11" t="s">
        <v>852</v>
      </c>
      <c r="E163" s="11" t="s">
        <v>853</v>
      </c>
      <c r="F163" s="13" t="s">
        <v>909</v>
      </c>
      <c r="G163" s="36" t="str">
        <f>HYPERLINK("Перечень членов СРО-Э-157.docx", "Перечень членов СРО-Э-157")</f>
        <v>Перечень членов СРО-Э-157</v>
      </c>
      <c r="H163" s="36" t="s">
        <v>308</v>
      </c>
      <c r="I163" s="36" t="s">
        <v>60</v>
      </c>
      <c r="J163" s="11" t="s">
        <v>313</v>
      </c>
      <c r="K163" s="11" t="s">
        <v>1001</v>
      </c>
      <c r="L163" s="15" t="s">
        <v>236</v>
      </c>
      <c r="M163" s="27" t="str">
        <f>HYPERLINK("Перечень исключенных членов СРО-Э-157.docx", "Перечень исключенных членов СРО-Э-157")</f>
        <v>Перечень исключенных членов СРО-Э-157</v>
      </c>
      <c r="N163" s="15" t="s">
        <v>309</v>
      </c>
      <c r="O163" s="36" t="str">
        <f>HYPERLINK("www. energostav.ru", "Сайт организации: www. energostav.ru")</f>
        <v>Сайт организации: www. energostav.ru</v>
      </c>
    </row>
    <row r="3042" spans="1:15" s="41" customFormat="1" ht="214.5" customHeight="1" x14ac:dyDescent="0.2">
      <c r="A3042" s="25"/>
      <c r="B3042" s="25"/>
      <c r="C3042" s="25"/>
      <c r="D3042" s="25"/>
      <c r="E3042" s="25"/>
      <c r="F3042" s="25"/>
      <c r="G3042" s="25"/>
      <c r="H3042" s="25"/>
      <c r="I3042" s="25"/>
      <c r="J3042" s="25"/>
      <c r="K3042" s="25"/>
      <c r="L3042" s="25"/>
      <c r="M3042" s="25"/>
      <c r="N3042" s="25"/>
      <c r="O3042" s="25"/>
    </row>
    <row r="3043" spans="1:15" s="41" customFormat="1" ht="214.5" customHeight="1" x14ac:dyDescent="0.2">
      <c r="A3043" s="25"/>
      <c r="B3043" s="25"/>
      <c r="C3043" s="25"/>
      <c r="D3043" s="25"/>
      <c r="E3043" s="25"/>
      <c r="F3043" s="25"/>
      <c r="G3043" s="25"/>
      <c r="H3043" s="25"/>
      <c r="I3043" s="25"/>
      <c r="J3043" s="25"/>
      <c r="K3043" s="25"/>
      <c r="L3043" s="25"/>
      <c r="M3043" s="25"/>
      <c r="N3043" s="25"/>
      <c r="O3043" s="25"/>
    </row>
    <row r="3044" spans="1:15" s="41" customFormat="1" ht="214.5" customHeight="1" x14ac:dyDescent="0.2">
      <c r="A3044" s="25"/>
      <c r="B3044" s="25"/>
      <c r="C3044" s="25"/>
      <c r="D3044" s="25"/>
      <c r="E3044" s="25"/>
      <c r="F3044" s="25"/>
      <c r="G3044" s="25"/>
      <c r="H3044" s="25"/>
      <c r="I3044" s="25"/>
      <c r="J3044" s="25"/>
      <c r="K3044" s="25"/>
      <c r="L3044" s="25"/>
      <c r="M3044" s="25"/>
      <c r="N3044" s="25"/>
      <c r="O3044" s="25"/>
    </row>
    <row r="3045" spans="1:15" s="41" customFormat="1" ht="214.5" customHeight="1" x14ac:dyDescent="0.2">
      <c r="A3045" s="25"/>
      <c r="B3045" s="25"/>
      <c r="C3045" s="25"/>
      <c r="D3045" s="25"/>
      <c r="E3045" s="25"/>
      <c r="F3045" s="25"/>
      <c r="G3045" s="25"/>
      <c r="H3045" s="25"/>
      <c r="I3045" s="25"/>
      <c r="J3045" s="25"/>
      <c r="K3045" s="25"/>
      <c r="L3045" s="25"/>
      <c r="M3045" s="25"/>
      <c r="N3045" s="25"/>
      <c r="O3045" s="25"/>
    </row>
    <row r="3046" spans="1:15" s="41" customFormat="1" ht="214.5" customHeight="1" x14ac:dyDescent="0.2">
      <c r="A3046" s="25"/>
      <c r="B3046" s="25"/>
      <c r="C3046" s="25"/>
      <c r="D3046" s="25"/>
      <c r="E3046" s="25"/>
      <c r="F3046" s="25"/>
      <c r="G3046" s="25"/>
      <c r="H3046" s="25"/>
      <c r="I3046" s="25"/>
      <c r="J3046" s="25"/>
      <c r="K3046" s="25"/>
      <c r="L3046" s="25"/>
      <c r="M3046" s="25"/>
      <c r="N3046" s="25"/>
      <c r="O3046" s="25"/>
    </row>
    <row r="3047" spans="1:15" s="41" customFormat="1" ht="214.5" customHeight="1" x14ac:dyDescent="0.2">
      <c r="A3047" s="25"/>
      <c r="B3047" s="25"/>
      <c r="C3047" s="25"/>
      <c r="D3047" s="25"/>
      <c r="E3047" s="25"/>
      <c r="F3047" s="25"/>
      <c r="G3047" s="25"/>
      <c r="H3047" s="25"/>
      <c r="I3047" s="25"/>
      <c r="J3047" s="25"/>
      <c r="K3047" s="25"/>
      <c r="L3047" s="25"/>
      <c r="M3047" s="25"/>
      <c r="N3047" s="25"/>
      <c r="O3047" s="25"/>
    </row>
    <row r="3048" spans="1:15" s="41" customFormat="1" ht="214.5" customHeight="1" x14ac:dyDescent="0.2">
      <c r="A3048" s="25"/>
      <c r="B3048" s="25"/>
      <c r="C3048" s="25"/>
      <c r="D3048" s="25"/>
      <c r="E3048" s="25"/>
      <c r="F3048" s="25"/>
      <c r="G3048" s="25"/>
      <c r="H3048" s="25"/>
      <c r="I3048" s="25"/>
      <c r="J3048" s="25"/>
      <c r="K3048" s="25"/>
      <c r="L3048" s="25"/>
      <c r="M3048" s="25"/>
      <c r="N3048" s="25"/>
      <c r="O3048" s="25"/>
    </row>
    <row r="3049" spans="1:15" s="41" customFormat="1" ht="214.5" customHeight="1" x14ac:dyDescent="0.2">
      <c r="A3049" s="25"/>
      <c r="B3049" s="25"/>
      <c r="C3049" s="25"/>
      <c r="D3049" s="25"/>
      <c r="E3049" s="25"/>
      <c r="F3049" s="25"/>
      <c r="G3049" s="25"/>
      <c r="H3049" s="25"/>
      <c r="I3049" s="25"/>
      <c r="J3049" s="25"/>
      <c r="K3049" s="25"/>
      <c r="L3049" s="25"/>
      <c r="M3049" s="25"/>
      <c r="N3049" s="25"/>
      <c r="O3049" s="25"/>
    </row>
    <row r="3050" spans="1:15" s="41" customFormat="1" ht="214.5" customHeight="1" x14ac:dyDescent="0.2">
      <c r="A3050" s="25"/>
      <c r="B3050" s="25"/>
      <c r="C3050" s="25"/>
      <c r="D3050" s="25"/>
      <c r="E3050" s="25"/>
      <c r="F3050" s="25"/>
      <c r="G3050" s="25"/>
      <c r="H3050" s="25"/>
      <c r="I3050" s="25"/>
      <c r="J3050" s="25"/>
      <c r="K3050" s="25"/>
      <c r="L3050" s="25"/>
      <c r="M3050" s="25"/>
      <c r="N3050" s="25"/>
      <c r="O3050" s="25"/>
    </row>
    <row r="3051" spans="1:15" s="41" customFormat="1" ht="214.5" customHeight="1" x14ac:dyDescent="0.2">
      <c r="A3051" s="25"/>
      <c r="B3051" s="25"/>
      <c r="C3051" s="25"/>
      <c r="D3051" s="25"/>
      <c r="E3051" s="25"/>
      <c r="F3051" s="25"/>
      <c r="G3051" s="25"/>
      <c r="H3051" s="25"/>
      <c r="I3051" s="25"/>
      <c r="J3051" s="25"/>
      <c r="K3051" s="25"/>
      <c r="L3051" s="25"/>
      <c r="M3051" s="25"/>
      <c r="N3051" s="25"/>
      <c r="O3051" s="25"/>
    </row>
    <row r="3052" spans="1:15" s="41" customFormat="1" ht="214.5" customHeight="1" x14ac:dyDescent="0.2">
      <c r="A3052" s="25"/>
      <c r="B3052" s="25"/>
      <c r="C3052" s="25"/>
      <c r="D3052" s="25"/>
      <c r="E3052" s="25"/>
      <c r="F3052" s="25"/>
      <c r="G3052" s="25"/>
      <c r="H3052" s="25"/>
      <c r="I3052" s="25"/>
      <c r="J3052" s="25"/>
      <c r="K3052" s="25"/>
      <c r="L3052" s="25"/>
      <c r="M3052" s="25"/>
      <c r="N3052" s="25"/>
      <c r="O3052" s="25"/>
    </row>
    <row r="3053" spans="1:15" s="41" customFormat="1" ht="214.5" customHeight="1" x14ac:dyDescent="0.2">
      <c r="A3053" s="25"/>
      <c r="B3053" s="25"/>
      <c r="C3053" s="25"/>
      <c r="D3053" s="25"/>
      <c r="E3053" s="25"/>
      <c r="F3053" s="25"/>
      <c r="G3053" s="25"/>
      <c r="H3053" s="25"/>
      <c r="I3053" s="25"/>
      <c r="J3053" s="25"/>
      <c r="K3053" s="25"/>
      <c r="L3053" s="25"/>
      <c r="M3053" s="25"/>
      <c r="N3053" s="25"/>
      <c r="O3053" s="25"/>
    </row>
    <row r="3054" spans="1:15" s="41" customFormat="1" ht="214.5" customHeight="1" x14ac:dyDescent="0.2">
      <c r="A3054" s="25"/>
      <c r="B3054" s="25"/>
      <c r="C3054" s="25"/>
      <c r="D3054" s="25"/>
      <c r="E3054" s="25"/>
      <c r="F3054" s="25"/>
      <c r="G3054" s="25"/>
      <c r="H3054" s="25"/>
      <c r="I3054" s="25"/>
      <c r="J3054" s="25"/>
      <c r="K3054" s="25"/>
      <c r="L3054" s="25"/>
      <c r="M3054" s="25"/>
      <c r="N3054" s="25"/>
      <c r="O3054" s="25"/>
    </row>
    <row r="3055" spans="1:15" s="41" customFormat="1" ht="214.5" customHeight="1" x14ac:dyDescent="0.2">
      <c r="A3055" s="25"/>
      <c r="B3055" s="25"/>
      <c r="C3055" s="25"/>
      <c r="D3055" s="25"/>
      <c r="E3055" s="25"/>
      <c r="F3055" s="25"/>
      <c r="G3055" s="25"/>
      <c r="H3055" s="25"/>
      <c r="I3055" s="25"/>
      <c r="J3055" s="25"/>
      <c r="K3055" s="25"/>
      <c r="L3055" s="25"/>
      <c r="M3055" s="25"/>
      <c r="N3055" s="25"/>
      <c r="O3055" s="25"/>
    </row>
    <row r="3056" spans="1:15" s="41" customFormat="1" ht="214.5" customHeight="1" x14ac:dyDescent="0.2">
      <c r="A3056" s="25"/>
      <c r="B3056" s="25"/>
      <c r="C3056" s="25"/>
      <c r="D3056" s="25"/>
      <c r="E3056" s="25"/>
      <c r="F3056" s="25"/>
      <c r="G3056" s="25"/>
      <c r="H3056" s="25"/>
      <c r="I3056" s="25"/>
      <c r="J3056" s="25"/>
      <c r="K3056" s="25"/>
      <c r="L3056" s="25"/>
      <c r="M3056" s="25"/>
      <c r="N3056" s="25"/>
      <c r="O3056" s="25"/>
    </row>
    <row r="3057" spans="1:15" s="41" customFormat="1" ht="214.5" customHeight="1" x14ac:dyDescent="0.2">
      <c r="A3057" s="25"/>
      <c r="B3057" s="25"/>
      <c r="C3057" s="25"/>
      <c r="D3057" s="25"/>
      <c r="E3057" s="25"/>
      <c r="F3057" s="25"/>
      <c r="G3057" s="25"/>
      <c r="H3057" s="25"/>
      <c r="I3057" s="25"/>
      <c r="J3057" s="25"/>
      <c r="K3057" s="25"/>
      <c r="L3057" s="25"/>
      <c r="M3057" s="25"/>
      <c r="N3057" s="25"/>
      <c r="O3057" s="25"/>
    </row>
    <row r="3058" spans="1:15" s="41" customFormat="1" ht="214.5" customHeight="1" x14ac:dyDescent="0.2">
      <c r="A3058" s="25"/>
      <c r="B3058" s="25"/>
      <c r="C3058" s="25"/>
      <c r="D3058" s="25"/>
      <c r="E3058" s="25"/>
      <c r="F3058" s="25"/>
      <c r="G3058" s="25"/>
      <c r="H3058" s="25"/>
      <c r="I3058" s="25"/>
      <c r="J3058" s="25"/>
      <c r="K3058" s="25"/>
      <c r="L3058" s="25"/>
      <c r="M3058" s="25"/>
      <c r="N3058" s="25"/>
      <c r="O3058" s="25"/>
    </row>
    <row r="3059" spans="1:15" s="41" customFormat="1" ht="214.5" customHeight="1" x14ac:dyDescent="0.2">
      <c r="A3059" s="25"/>
      <c r="B3059" s="25"/>
      <c r="C3059" s="25"/>
      <c r="D3059" s="25"/>
      <c r="E3059" s="25"/>
      <c r="F3059" s="25"/>
      <c r="G3059" s="25"/>
      <c r="H3059" s="25"/>
      <c r="I3059" s="25"/>
      <c r="J3059" s="25"/>
      <c r="K3059" s="25"/>
      <c r="L3059" s="25"/>
      <c r="M3059" s="25"/>
      <c r="N3059" s="25"/>
      <c r="O3059" s="25"/>
    </row>
    <row r="3060" spans="1:15" s="41" customFormat="1" ht="214.5" customHeight="1" x14ac:dyDescent="0.2">
      <c r="A3060" s="25"/>
      <c r="B3060" s="25"/>
      <c r="C3060" s="25"/>
      <c r="D3060" s="25"/>
      <c r="E3060" s="25"/>
      <c r="F3060" s="25"/>
      <c r="G3060" s="25"/>
      <c r="H3060" s="25"/>
      <c r="I3060" s="25"/>
      <c r="J3060" s="25"/>
      <c r="K3060" s="25"/>
      <c r="L3060" s="25"/>
      <c r="M3060" s="25"/>
      <c r="N3060" s="25"/>
      <c r="O3060" s="25"/>
    </row>
    <row r="3061" spans="1:15" s="41" customFormat="1" ht="214.5" customHeight="1" x14ac:dyDescent="0.2">
      <c r="A3061" s="25"/>
      <c r="B3061" s="25"/>
      <c r="C3061" s="25"/>
      <c r="D3061" s="25"/>
      <c r="E3061" s="25"/>
      <c r="F3061" s="25"/>
      <c r="G3061" s="25"/>
      <c r="H3061" s="25"/>
      <c r="I3061" s="25"/>
      <c r="J3061" s="25"/>
      <c r="K3061" s="25"/>
      <c r="L3061" s="25"/>
      <c r="M3061" s="25"/>
      <c r="N3061" s="25"/>
      <c r="O3061" s="25"/>
    </row>
    <row r="3062" spans="1:15" s="41" customFormat="1" ht="214.5" customHeight="1" x14ac:dyDescent="0.2">
      <c r="A3062" s="25"/>
      <c r="B3062" s="25"/>
      <c r="C3062" s="25"/>
      <c r="D3062" s="25"/>
      <c r="E3062" s="25"/>
      <c r="F3062" s="25"/>
      <c r="G3062" s="25"/>
      <c r="H3062" s="25"/>
      <c r="I3062" s="25"/>
      <c r="J3062" s="25"/>
      <c r="K3062" s="25"/>
      <c r="L3062" s="25"/>
      <c r="M3062" s="25"/>
      <c r="N3062" s="25"/>
      <c r="O3062" s="25"/>
    </row>
    <row r="3063" spans="1:15" s="41" customFormat="1" ht="214.5" customHeight="1" x14ac:dyDescent="0.2">
      <c r="A3063" s="25"/>
      <c r="B3063" s="25"/>
      <c r="C3063" s="25"/>
      <c r="D3063" s="25"/>
      <c r="E3063" s="25"/>
      <c r="F3063" s="25"/>
      <c r="G3063" s="25"/>
      <c r="H3063" s="25"/>
      <c r="I3063" s="25"/>
      <c r="J3063" s="25"/>
      <c r="K3063" s="25"/>
      <c r="L3063" s="25"/>
      <c r="M3063" s="25"/>
      <c r="N3063" s="25"/>
      <c r="O3063" s="25"/>
    </row>
    <row r="3064" spans="1:15" s="41" customFormat="1" ht="214.5" customHeight="1" x14ac:dyDescent="0.2">
      <c r="A3064" s="25"/>
      <c r="B3064" s="25"/>
      <c r="C3064" s="25"/>
      <c r="D3064" s="25"/>
      <c r="E3064" s="25"/>
      <c r="F3064" s="25"/>
      <c r="G3064" s="25"/>
      <c r="H3064" s="25"/>
      <c r="I3064" s="25"/>
      <c r="J3064" s="25"/>
      <c r="K3064" s="25"/>
      <c r="L3064" s="25"/>
      <c r="M3064" s="25"/>
      <c r="N3064" s="25"/>
      <c r="O3064" s="25"/>
    </row>
    <row r="3065" spans="1:15" s="41" customFormat="1" ht="214.5" customHeight="1" x14ac:dyDescent="0.2">
      <c r="A3065" s="25"/>
      <c r="B3065" s="25"/>
      <c r="C3065" s="25"/>
      <c r="D3065" s="25"/>
      <c r="E3065" s="25"/>
      <c r="F3065" s="25"/>
      <c r="G3065" s="25"/>
      <c r="H3065" s="25"/>
      <c r="I3065" s="25"/>
      <c r="J3065" s="25"/>
      <c r="K3065" s="25"/>
      <c r="L3065" s="25"/>
      <c r="M3065" s="25"/>
      <c r="N3065" s="25"/>
      <c r="O3065" s="25"/>
    </row>
    <row r="3066" spans="1:15" s="41" customFormat="1" ht="214.5" customHeight="1" x14ac:dyDescent="0.2">
      <c r="A3066" s="25"/>
      <c r="B3066" s="25"/>
      <c r="C3066" s="25"/>
      <c r="D3066" s="25"/>
      <c r="E3066" s="25"/>
      <c r="F3066" s="25"/>
      <c r="G3066" s="25"/>
      <c r="H3066" s="25"/>
      <c r="I3066" s="25"/>
      <c r="J3066" s="25"/>
      <c r="K3066" s="25"/>
      <c r="L3066" s="25"/>
      <c r="M3066" s="25"/>
      <c r="N3066" s="25"/>
      <c r="O3066" s="25"/>
    </row>
    <row r="3067" spans="1:15" s="41" customFormat="1" ht="214.5" customHeight="1" x14ac:dyDescent="0.2">
      <c r="A3067" s="25"/>
      <c r="B3067" s="25"/>
      <c r="C3067" s="25"/>
      <c r="D3067" s="25"/>
      <c r="E3067" s="25"/>
      <c r="F3067" s="25"/>
      <c r="G3067" s="25"/>
      <c r="H3067" s="25"/>
      <c r="I3067" s="25"/>
      <c r="J3067" s="25"/>
      <c r="K3067" s="25"/>
      <c r="L3067" s="25"/>
      <c r="M3067" s="25"/>
      <c r="N3067" s="25"/>
      <c r="O3067" s="25"/>
    </row>
    <row r="3068" spans="1:15" s="41" customFormat="1" ht="214.5" customHeight="1" x14ac:dyDescent="0.2">
      <c r="A3068" s="25"/>
      <c r="B3068" s="25"/>
      <c r="C3068" s="25"/>
      <c r="D3068" s="25"/>
      <c r="E3068" s="25"/>
      <c r="F3068" s="25"/>
      <c r="G3068" s="25"/>
      <c r="H3068" s="25"/>
      <c r="I3068" s="25"/>
      <c r="J3068" s="25"/>
      <c r="K3068" s="25"/>
      <c r="L3068" s="25"/>
      <c r="M3068" s="25"/>
      <c r="N3068" s="25"/>
      <c r="O3068" s="25"/>
    </row>
    <row r="3069" spans="1:15" s="41" customFormat="1" ht="214.5" customHeight="1" x14ac:dyDescent="0.2">
      <c r="A3069" s="25"/>
      <c r="B3069" s="25"/>
      <c r="C3069" s="25"/>
      <c r="D3069" s="25"/>
      <c r="E3069" s="25"/>
      <c r="F3069" s="25"/>
      <c r="G3069" s="25"/>
      <c r="H3069" s="25"/>
      <c r="I3069" s="25"/>
      <c r="J3069" s="25"/>
      <c r="K3069" s="25"/>
      <c r="L3069" s="25"/>
      <c r="M3069" s="25"/>
      <c r="N3069" s="25"/>
      <c r="O3069" s="25"/>
    </row>
    <row r="3070" spans="1:15" s="41" customFormat="1" ht="214.5" customHeight="1" x14ac:dyDescent="0.2">
      <c r="A3070" s="25"/>
      <c r="B3070" s="25"/>
      <c r="C3070" s="25"/>
      <c r="D3070" s="25"/>
      <c r="E3070" s="25"/>
      <c r="F3070" s="25"/>
      <c r="G3070" s="25"/>
      <c r="H3070" s="25"/>
      <c r="I3070" s="25"/>
      <c r="J3070" s="25"/>
      <c r="K3070" s="25"/>
      <c r="L3070" s="25"/>
      <c r="M3070" s="25"/>
      <c r="N3070" s="25"/>
      <c r="O3070" s="25"/>
    </row>
    <row r="3071" spans="1:15" s="41" customFormat="1" ht="214.5" customHeight="1" x14ac:dyDescent="0.2">
      <c r="A3071" s="25"/>
      <c r="B3071" s="25"/>
      <c r="C3071" s="25"/>
      <c r="D3071" s="25"/>
      <c r="E3071" s="25"/>
      <c r="F3071" s="25"/>
      <c r="G3071" s="25"/>
      <c r="H3071" s="25"/>
      <c r="I3071" s="25"/>
      <c r="J3071" s="25"/>
      <c r="K3071" s="25"/>
      <c r="L3071" s="25"/>
      <c r="M3071" s="25"/>
      <c r="N3071" s="25"/>
      <c r="O3071" s="25"/>
    </row>
    <row r="3072" spans="1:15" s="41" customFormat="1" ht="214.5" customHeight="1" x14ac:dyDescent="0.2">
      <c r="A3072" s="25"/>
      <c r="B3072" s="25"/>
      <c r="C3072" s="25"/>
      <c r="D3072" s="25"/>
      <c r="E3072" s="25"/>
      <c r="F3072" s="25"/>
      <c r="G3072" s="25"/>
      <c r="H3072" s="25"/>
      <c r="I3072" s="25"/>
      <c r="J3072" s="25"/>
      <c r="K3072" s="25"/>
      <c r="L3072" s="25"/>
      <c r="M3072" s="25"/>
      <c r="N3072" s="25"/>
      <c r="O3072" s="25"/>
    </row>
    <row r="3073" spans="1:15" s="41" customFormat="1" ht="214.5" customHeight="1" x14ac:dyDescent="0.2">
      <c r="A3073" s="25"/>
      <c r="B3073" s="25"/>
      <c r="C3073" s="25"/>
      <c r="D3073" s="25"/>
      <c r="E3073" s="25"/>
      <c r="F3073" s="25"/>
      <c r="G3073" s="25"/>
      <c r="H3073" s="25"/>
      <c r="I3073" s="25"/>
      <c r="J3073" s="25"/>
      <c r="K3073" s="25"/>
      <c r="L3073" s="25"/>
      <c r="M3073" s="25"/>
      <c r="N3073" s="25"/>
      <c r="O3073" s="25"/>
    </row>
    <row r="3074" spans="1:15" s="41" customFormat="1" ht="214.5" customHeight="1" x14ac:dyDescent="0.2">
      <c r="A3074" s="25"/>
      <c r="B3074" s="25"/>
      <c r="C3074" s="25"/>
      <c r="D3074" s="25"/>
      <c r="E3074" s="25"/>
      <c r="F3074" s="25"/>
      <c r="G3074" s="25"/>
      <c r="H3074" s="25"/>
      <c r="I3074" s="25"/>
      <c r="J3074" s="25"/>
      <c r="K3074" s="25"/>
      <c r="L3074" s="25"/>
      <c r="M3074" s="25"/>
      <c r="N3074" s="25"/>
      <c r="O3074" s="25"/>
    </row>
    <row r="3075" spans="1:15" s="41" customFormat="1" ht="214.5" customHeight="1" x14ac:dyDescent="0.2">
      <c r="A3075" s="25"/>
      <c r="B3075" s="25"/>
      <c r="C3075" s="25"/>
      <c r="D3075" s="25"/>
      <c r="E3075" s="25"/>
      <c r="F3075" s="25"/>
      <c r="G3075" s="25"/>
      <c r="H3075" s="25"/>
      <c r="I3075" s="25"/>
      <c r="J3075" s="25"/>
      <c r="K3075" s="25"/>
      <c r="L3075" s="25"/>
      <c r="M3075" s="25"/>
      <c r="N3075" s="25"/>
      <c r="O3075" s="25"/>
    </row>
    <row r="3076" spans="1:15" s="41" customFormat="1" ht="214.5" customHeight="1" x14ac:dyDescent="0.2">
      <c r="A3076" s="25"/>
      <c r="B3076" s="25"/>
      <c r="C3076" s="25"/>
      <c r="D3076" s="25"/>
      <c r="E3076" s="25"/>
      <c r="F3076" s="25"/>
      <c r="G3076" s="25"/>
      <c r="H3076" s="25"/>
      <c r="I3076" s="25"/>
      <c r="J3076" s="25"/>
      <c r="K3076" s="25"/>
      <c r="L3076" s="25"/>
      <c r="M3076" s="25"/>
      <c r="N3076" s="25"/>
      <c r="O3076" s="25"/>
    </row>
    <row r="3077" spans="1:15" s="41" customFormat="1" ht="214.5" customHeight="1" x14ac:dyDescent="0.2">
      <c r="A3077" s="25"/>
      <c r="B3077" s="25"/>
      <c r="C3077" s="25"/>
      <c r="D3077" s="25"/>
      <c r="E3077" s="25"/>
      <c r="F3077" s="25"/>
      <c r="G3077" s="25"/>
      <c r="H3077" s="25"/>
      <c r="I3077" s="25"/>
      <c r="J3077" s="25"/>
      <c r="K3077" s="25"/>
      <c r="L3077" s="25"/>
      <c r="M3077" s="25"/>
      <c r="N3077" s="25"/>
      <c r="O3077" s="25"/>
    </row>
    <row r="3078" spans="1:15" s="41" customFormat="1" ht="214.5" customHeight="1" x14ac:dyDescent="0.2">
      <c r="A3078" s="25"/>
      <c r="B3078" s="25"/>
      <c r="C3078" s="25"/>
      <c r="D3078" s="25"/>
      <c r="E3078" s="25"/>
      <c r="F3078" s="25"/>
      <c r="G3078" s="25"/>
      <c r="H3078" s="25"/>
      <c r="I3078" s="25"/>
      <c r="J3078" s="25"/>
      <c r="K3078" s="25"/>
      <c r="L3078" s="25"/>
      <c r="M3078" s="25"/>
      <c r="N3078" s="25"/>
      <c r="O3078" s="25"/>
    </row>
    <row r="3079" spans="1:15" s="41" customFormat="1" ht="214.5" customHeight="1" x14ac:dyDescent="0.2">
      <c r="A3079" s="25"/>
      <c r="B3079" s="25"/>
      <c r="C3079" s="25"/>
      <c r="D3079" s="25"/>
      <c r="E3079" s="25"/>
      <c r="F3079" s="25"/>
      <c r="G3079" s="25"/>
      <c r="H3079" s="25"/>
      <c r="I3079" s="25"/>
      <c r="J3079" s="25"/>
      <c r="K3079" s="25"/>
      <c r="L3079" s="25"/>
      <c r="M3079" s="25"/>
      <c r="N3079" s="25"/>
      <c r="O3079" s="25"/>
    </row>
    <row r="3080" spans="1:15" s="41" customFormat="1" ht="214.5" customHeight="1" x14ac:dyDescent="0.2">
      <c r="A3080" s="25"/>
      <c r="B3080" s="25"/>
      <c r="C3080" s="25"/>
      <c r="D3080" s="25"/>
      <c r="E3080" s="25"/>
      <c r="F3080" s="25"/>
      <c r="G3080" s="25"/>
      <c r="H3080" s="25"/>
      <c r="I3080" s="25"/>
      <c r="J3080" s="25"/>
      <c r="K3080" s="25"/>
      <c r="L3080" s="25"/>
      <c r="M3080" s="25"/>
      <c r="N3080" s="25"/>
      <c r="O3080" s="25"/>
    </row>
    <row r="3081" spans="1:15" s="41" customFormat="1" ht="214.5" customHeight="1" x14ac:dyDescent="0.2">
      <c r="A3081" s="25"/>
      <c r="B3081" s="25"/>
      <c r="C3081" s="25"/>
      <c r="D3081" s="25"/>
      <c r="E3081" s="25"/>
      <c r="F3081" s="25"/>
      <c r="G3081" s="25"/>
      <c r="H3081" s="25"/>
      <c r="I3081" s="25"/>
      <c r="J3081" s="25"/>
      <c r="K3081" s="25"/>
      <c r="L3081" s="25"/>
      <c r="M3081" s="25"/>
      <c r="N3081" s="25"/>
      <c r="O3081" s="25"/>
    </row>
    <row r="3082" spans="1:15" s="41" customFormat="1" ht="214.5" customHeight="1" x14ac:dyDescent="0.2">
      <c r="A3082" s="25"/>
      <c r="B3082" s="25"/>
      <c r="C3082" s="25"/>
      <c r="D3082" s="25"/>
      <c r="E3082" s="25"/>
      <c r="F3082" s="25"/>
      <c r="G3082" s="25"/>
      <c r="H3082" s="25"/>
      <c r="I3082" s="25"/>
      <c r="J3082" s="25"/>
      <c r="K3082" s="25"/>
      <c r="L3082" s="25"/>
      <c r="M3082" s="25"/>
      <c r="N3082" s="25"/>
      <c r="O3082" s="25"/>
    </row>
    <row r="3083" spans="1:15" s="41" customFormat="1" ht="214.5" customHeight="1" x14ac:dyDescent="0.2">
      <c r="A3083" s="25"/>
      <c r="B3083" s="25"/>
      <c r="C3083" s="25"/>
      <c r="D3083" s="25"/>
      <c r="E3083" s="25"/>
      <c r="F3083" s="25"/>
      <c r="G3083" s="25"/>
      <c r="H3083" s="25"/>
      <c r="I3083" s="25"/>
      <c r="J3083" s="25"/>
      <c r="K3083" s="25"/>
      <c r="L3083" s="25"/>
      <c r="M3083" s="25"/>
      <c r="N3083" s="25"/>
      <c r="O3083" s="25"/>
    </row>
    <row r="3084" spans="1:15" s="41" customFormat="1" ht="214.5" customHeight="1" x14ac:dyDescent="0.2">
      <c r="A3084" s="25"/>
      <c r="B3084" s="25"/>
      <c r="C3084" s="25"/>
      <c r="D3084" s="25"/>
      <c r="E3084" s="25"/>
      <c r="F3084" s="25"/>
      <c r="G3084" s="25"/>
      <c r="H3084" s="25"/>
      <c r="I3084" s="25"/>
      <c r="J3084" s="25"/>
      <c r="K3084" s="25"/>
      <c r="L3084" s="25"/>
      <c r="M3084" s="25"/>
      <c r="N3084" s="25"/>
      <c r="O3084" s="25"/>
    </row>
    <row r="3085" spans="1:15" s="41" customFormat="1" ht="214.5" customHeight="1" x14ac:dyDescent="0.2">
      <c r="A3085" s="25"/>
      <c r="B3085" s="25"/>
      <c r="C3085" s="25"/>
      <c r="D3085" s="25"/>
      <c r="E3085" s="25"/>
      <c r="F3085" s="25"/>
      <c r="G3085" s="25"/>
      <c r="H3085" s="25"/>
      <c r="I3085" s="25"/>
      <c r="J3085" s="25"/>
      <c r="K3085" s="25"/>
      <c r="L3085" s="25"/>
      <c r="M3085" s="25"/>
      <c r="N3085" s="25"/>
      <c r="O3085" s="25"/>
    </row>
    <row r="3086" spans="1:15" s="41" customFormat="1" ht="214.5" customHeight="1" x14ac:dyDescent="0.2">
      <c r="A3086" s="25"/>
      <c r="B3086" s="25"/>
      <c r="C3086" s="25"/>
      <c r="D3086" s="25"/>
      <c r="E3086" s="25"/>
      <c r="F3086" s="25"/>
      <c r="G3086" s="25"/>
      <c r="H3086" s="25"/>
      <c r="I3086" s="25"/>
      <c r="J3086" s="25"/>
      <c r="K3086" s="25"/>
      <c r="L3086" s="25"/>
      <c r="M3086" s="25"/>
      <c r="N3086" s="25"/>
      <c r="O3086" s="25"/>
    </row>
    <row r="3087" spans="1:15" s="41" customFormat="1" ht="214.5" customHeight="1" x14ac:dyDescent="0.2">
      <c r="A3087" s="25"/>
      <c r="B3087" s="25"/>
      <c r="C3087" s="25"/>
      <c r="D3087" s="25"/>
      <c r="E3087" s="25"/>
      <c r="F3087" s="25"/>
      <c r="G3087" s="25"/>
      <c r="H3087" s="25"/>
      <c r="I3087" s="25"/>
      <c r="J3087" s="25"/>
      <c r="K3087" s="25"/>
      <c r="L3087" s="25"/>
      <c r="M3087" s="25"/>
      <c r="N3087" s="25"/>
      <c r="O3087" s="25"/>
    </row>
    <row r="3088" spans="1:15" s="41" customFormat="1" ht="214.5" customHeight="1" x14ac:dyDescent="0.2">
      <c r="A3088" s="25"/>
      <c r="B3088" s="25"/>
      <c r="C3088" s="25"/>
      <c r="D3088" s="25"/>
      <c r="E3088" s="25"/>
      <c r="F3088" s="25"/>
      <c r="G3088" s="25"/>
      <c r="H3088" s="25"/>
      <c r="I3088" s="25"/>
      <c r="J3088" s="25"/>
      <c r="K3088" s="25"/>
      <c r="L3088" s="25"/>
      <c r="M3088" s="25"/>
      <c r="N3088" s="25"/>
      <c r="O3088" s="25"/>
    </row>
    <row r="3089" spans="1:15" s="41" customFormat="1" ht="214.5" customHeight="1" x14ac:dyDescent="0.2">
      <c r="A3089" s="25"/>
      <c r="B3089" s="25"/>
      <c r="C3089" s="25"/>
      <c r="D3089" s="25"/>
      <c r="E3089" s="25"/>
      <c r="F3089" s="25"/>
      <c r="G3089" s="25"/>
      <c r="H3089" s="25"/>
      <c r="I3089" s="25"/>
      <c r="J3089" s="25"/>
      <c r="K3089" s="25"/>
      <c r="L3089" s="25"/>
      <c r="M3089" s="25"/>
      <c r="N3089" s="25"/>
      <c r="O3089" s="25"/>
    </row>
    <row r="3090" spans="1:15" s="41" customFormat="1" ht="214.5" customHeight="1" x14ac:dyDescent="0.2">
      <c r="A3090" s="25"/>
      <c r="B3090" s="25"/>
      <c r="C3090" s="25"/>
      <c r="D3090" s="25"/>
      <c r="E3090" s="25"/>
      <c r="F3090" s="25"/>
      <c r="G3090" s="25"/>
      <c r="H3090" s="25"/>
      <c r="I3090" s="25"/>
      <c r="J3090" s="25"/>
      <c r="K3090" s="25"/>
      <c r="L3090" s="25"/>
      <c r="M3090" s="25"/>
      <c r="N3090" s="25"/>
      <c r="O3090" s="25"/>
    </row>
    <row r="3091" spans="1:15" s="41" customFormat="1" ht="214.5" customHeight="1" x14ac:dyDescent="0.2">
      <c r="A3091" s="25"/>
      <c r="B3091" s="25"/>
      <c r="C3091" s="25"/>
      <c r="D3091" s="25"/>
      <c r="E3091" s="25"/>
      <c r="F3091" s="25"/>
      <c r="G3091" s="25"/>
      <c r="H3091" s="25"/>
      <c r="I3091" s="25"/>
      <c r="J3091" s="25"/>
      <c r="K3091" s="25"/>
      <c r="L3091" s="25"/>
      <c r="M3091" s="25"/>
      <c r="N3091" s="25"/>
      <c r="O3091" s="25"/>
    </row>
    <row r="3092" spans="1:15" s="41" customFormat="1" ht="214.5" customHeight="1" x14ac:dyDescent="0.2">
      <c r="A3092" s="25"/>
      <c r="B3092" s="25"/>
      <c r="C3092" s="25"/>
      <c r="D3092" s="25"/>
      <c r="E3092" s="25"/>
      <c r="F3092" s="25"/>
      <c r="G3092" s="25"/>
      <c r="H3092" s="25"/>
      <c r="I3092" s="25"/>
      <c r="J3092" s="25"/>
      <c r="K3092" s="25"/>
      <c r="L3092" s="25"/>
      <c r="M3092" s="25"/>
      <c r="N3092" s="25"/>
      <c r="O3092" s="25"/>
    </row>
    <row r="3093" spans="1:15" s="41" customFormat="1" ht="214.5" customHeight="1" x14ac:dyDescent="0.2">
      <c r="A3093" s="25"/>
      <c r="B3093" s="25"/>
      <c r="C3093" s="25"/>
      <c r="D3093" s="25"/>
      <c r="E3093" s="25"/>
      <c r="F3093" s="25"/>
      <c r="G3093" s="25"/>
      <c r="H3093" s="25"/>
      <c r="I3093" s="25"/>
      <c r="J3093" s="25"/>
      <c r="K3093" s="25"/>
      <c r="L3093" s="25"/>
      <c r="M3093" s="25"/>
      <c r="N3093" s="25"/>
      <c r="O3093" s="25"/>
    </row>
    <row r="3094" spans="1:15" s="41" customFormat="1" ht="214.5" customHeight="1" x14ac:dyDescent="0.2">
      <c r="A3094" s="25"/>
      <c r="B3094" s="25"/>
      <c r="C3094" s="25"/>
      <c r="D3094" s="25"/>
      <c r="E3094" s="25"/>
      <c r="F3094" s="25"/>
      <c r="G3094" s="25"/>
      <c r="H3094" s="25"/>
      <c r="I3094" s="25"/>
      <c r="J3094" s="25"/>
      <c r="K3094" s="25"/>
      <c r="L3094" s="25"/>
      <c r="M3094" s="25"/>
      <c r="N3094" s="25"/>
      <c r="O3094" s="25"/>
    </row>
    <row r="3095" spans="1:15" s="41" customFormat="1" ht="214.5" customHeight="1" x14ac:dyDescent="0.2">
      <c r="A3095" s="25"/>
      <c r="B3095" s="25"/>
      <c r="C3095" s="25"/>
      <c r="D3095" s="25"/>
      <c r="E3095" s="25"/>
      <c r="F3095" s="25"/>
      <c r="G3095" s="25"/>
      <c r="H3095" s="25"/>
      <c r="I3095" s="25"/>
      <c r="J3095" s="25"/>
      <c r="K3095" s="25"/>
      <c r="L3095" s="25"/>
      <c r="M3095" s="25"/>
      <c r="N3095" s="25"/>
      <c r="O3095" s="25"/>
    </row>
    <row r="3096" spans="1:15" s="41" customFormat="1" ht="214.5" customHeight="1" x14ac:dyDescent="0.2">
      <c r="A3096" s="25"/>
      <c r="B3096" s="25"/>
      <c r="C3096" s="25"/>
      <c r="D3096" s="25"/>
      <c r="E3096" s="25"/>
      <c r="F3096" s="25"/>
      <c r="G3096" s="25"/>
      <c r="H3096" s="25"/>
      <c r="I3096" s="25"/>
      <c r="J3096" s="25"/>
      <c r="K3096" s="25"/>
      <c r="L3096" s="25"/>
      <c r="M3096" s="25"/>
      <c r="N3096" s="25"/>
      <c r="O3096" s="25"/>
    </row>
    <row r="3097" spans="1:15" s="41" customFormat="1" ht="214.5" customHeight="1" x14ac:dyDescent="0.2">
      <c r="A3097" s="25"/>
      <c r="B3097" s="25"/>
      <c r="C3097" s="25"/>
      <c r="D3097" s="25"/>
      <c r="E3097" s="25"/>
      <c r="F3097" s="25"/>
      <c r="G3097" s="25"/>
      <c r="H3097" s="25"/>
      <c r="I3097" s="25"/>
      <c r="J3097" s="25"/>
      <c r="K3097" s="25"/>
      <c r="L3097" s="25"/>
      <c r="M3097" s="25"/>
      <c r="N3097" s="25"/>
      <c r="O3097" s="25"/>
    </row>
    <row r="3098" spans="1:15" s="41" customFormat="1" ht="214.5" customHeight="1" x14ac:dyDescent="0.2">
      <c r="A3098" s="25"/>
      <c r="B3098" s="25"/>
      <c r="C3098" s="25"/>
      <c r="D3098" s="25"/>
      <c r="E3098" s="25"/>
      <c r="F3098" s="25"/>
      <c r="G3098" s="25"/>
      <c r="H3098" s="25"/>
      <c r="I3098" s="25"/>
      <c r="J3098" s="25"/>
      <c r="K3098" s="25"/>
      <c r="L3098" s="25"/>
      <c r="M3098" s="25"/>
      <c r="N3098" s="25"/>
      <c r="O3098" s="25"/>
    </row>
    <row r="3099" spans="1:15" s="41" customFormat="1" ht="214.5" customHeight="1" x14ac:dyDescent="0.2">
      <c r="A3099" s="25"/>
      <c r="B3099" s="25"/>
      <c r="C3099" s="25"/>
      <c r="D3099" s="25"/>
      <c r="E3099" s="25"/>
      <c r="F3099" s="25"/>
      <c r="G3099" s="25"/>
      <c r="H3099" s="25"/>
      <c r="I3099" s="25"/>
      <c r="J3099" s="25"/>
      <c r="K3099" s="25"/>
      <c r="L3099" s="25"/>
      <c r="M3099" s="25"/>
      <c r="N3099" s="25"/>
      <c r="O3099" s="25"/>
    </row>
    <row r="3100" spans="1:15" s="41" customFormat="1" ht="214.5" customHeight="1" x14ac:dyDescent="0.2">
      <c r="A3100" s="25"/>
      <c r="B3100" s="25"/>
      <c r="C3100" s="25"/>
      <c r="D3100" s="25"/>
      <c r="E3100" s="25"/>
      <c r="F3100" s="25"/>
      <c r="G3100" s="25"/>
      <c r="H3100" s="25"/>
      <c r="I3100" s="25"/>
      <c r="J3100" s="25"/>
      <c r="K3100" s="25"/>
      <c r="L3100" s="25"/>
      <c r="M3100" s="25"/>
      <c r="N3100" s="25"/>
      <c r="O3100" s="25"/>
    </row>
    <row r="3101" spans="1:15" s="41" customFormat="1" ht="214.5" customHeight="1" x14ac:dyDescent="0.2">
      <c r="A3101" s="25"/>
      <c r="B3101" s="25"/>
      <c r="C3101" s="25"/>
      <c r="D3101" s="25"/>
      <c r="E3101" s="25"/>
      <c r="F3101" s="25"/>
      <c r="G3101" s="25"/>
      <c r="H3101" s="25"/>
      <c r="I3101" s="25"/>
      <c r="J3101" s="25"/>
      <c r="K3101" s="25"/>
      <c r="L3101" s="25"/>
      <c r="M3101" s="25"/>
      <c r="N3101" s="25"/>
      <c r="O3101" s="25"/>
    </row>
    <row r="3102" spans="1:15" s="41" customFormat="1" ht="214.5" customHeight="1" x14ac:dyDescent="0.2">
      <c r="A3102" s="25"/>
      <c r="B3102" s="25"/>
      <c r="C3102" s="25"/>
      <c r="D3102" s="25"/>
      <c r="E3102" s="25"/>
      <c r="F3102" s="25"/>
      <c r="G3102" s="25"/>
      <c r="H3102" s="25"/>
      <c r="I3102" s="25"/>
      <c r="J3102" s="25"/>
      <c r="K3102" s="25"/>
      <c r="L3102" s="25"/>
      <c r="M3102" s="25"/>
      <c r="N3102" s="25"/>
      <c r="O3102" s="25"/>
    </row>
    <row r="3103" spans="1:15" s="41" customFormat="1" ht="214.5" customHeight="1" x14ac:dyDescent="0.2">
      <c r="A3103" s="25"/>
      <c r="B3103" s="25"/>
      <c r="C3103" s="25"/>
      <c r="D3103" s="25"/>
      <c r="E3103" s="25"/>
      <c r="F3103" s="25"/>
      <c r="G3103" s="25"/>
      <c r="H3103" s="25"/>
      <c r="I3103" s="25"/>
      <c r="J3103" s="25"/>
      <c r="K3103" s="25"/>
      <c r="L3103" s="25"/>
      <c r="M3103" s="25"/>
      <c r="N3103" s="25"/>
      <c r="O3103" s="25"/>
    </row>
    <row r="3104" spans="1:15" s="41" customFormat="1" ht="214.5" customHeight="1" x14ac:dyDescent="0.2">
      <c r="A3104" s="25"/>
      <c r="B3104" s="25"/>
      <c r="C3104" s="25"/>
      <c r="D3104" s="25"/>
      <c r="E3104" s="25"/>
      <c r="F3104" s="25"/>
      <c r="G3104" s="25"/>
      <c r="H3104" s="25"/>
      <c r="I3104" s="25"/>
      <c r="J3104" s="25"/>
      <c r="K3104" s="25"/>
      <c r="L3104" s="25"/>
      <c r="M3104" s="25"/>
      <c r="N3104" s="25"/>
      <c r="O3104" s="25"/>
    </row>
    <row r="3105" spans="1:15" s="41" customFormat="1" ht="214.5" customHeight="1" x14ac:dyDescent="0.2">
      <c r="A3105" s="25"/>
      <c r="B3105" s="25"/>
      <c r="C3105" s="25"/>
      <c r="D3105" s="25"/>
      <c r="E3105" s="25"/>
      <c r="F3105" s="25"/>
      <c r="G3105" s="25"/>
      <c r="H3105" s="25"/>
      <c r="I3105" s="25"/>
      <c r="J3105" s="25"/>
      <c r="K3105" s="25"/>
      <c r="L3105" s="25"/>
      <c r="M3105" s="25"/>
      <c r="N3105" s="25"/>
      <c r="O3105" s="25"/>
    </row>
    <row r="3106" spans="1:15" s="41" customFormat="1" ht="214.5" customHeight="1" x14ac:dyDescent="0.2">
      <c r="A3106" s="25"/>
      <c r="B3106" s="25"/>
      <c r="C3106" s="25"/>
      <c r="D3106" s="25"/>
      <c r="E3106" s="25"/>
      <c r="F3106" s="25"/>
      <c r="G3106" s="25"/>
      <c r="H3106" s="25"/>
      <c r="I3106" s="25"/>
      <c r="J3106" s="25"/>
      <c r="K3106" s="25"/>
      <c r="L3106" s="25"/>
      <c r="M3106" s="25"/>
      <c r="N3106" s="25"/>
      <c r="O3106" s="25"/>
    </row>
    <row r="3107" spans="1:15" s="41" customFormat="1" ht="214.5" customHeight="1" x14ac:dyDescent="0.2">
      <c r="A3107" s="25"/>
      <c r="B3107" s="25"/>
      <c r="C3107" s="25"/>
      <c r="D3107" s="25"/>
      <c r="E3107" s="25"/>
      <c r="F3107" s="25"/>
      <c r="G3107" s="25"/>
      <c r="H3107" s="25"/>
      <c r="I3107" s="25"/>
      <c r="J3107" s="25"/>
      <c r="K3107" s="25"/>
      <c r="L3107" s="25"/>
      <c r="M3107" s="25"/>
      <c r="N3107" s="25"/>
      <c r="O3107" s="25"/>
    </row>
    <row r="3108" spans="1:15" s="41" customFormat="1" ht="214.5" customHeight="1" x14ac:dyDescent="0.2">
      <c r="A3108" s="25"/>
      <c r="B3108" s="25"/>
      <c r="C3108" s="25"/>
      <c r="D3108" s="25"/>
      <c r="E3108" s="25"/>
      <c r="F3108" s="25"/>
      <c r="G3108" s="25"/>
      <c r="H3108" s="25"/>
      <c r="I3108" s="25"/>
      <c r="J3108" s="25"/>
      <c r="K3108" s="25"/>
      <c r="L3108" s="25"/>
      <c r="M3108" s="25"/>
      <c r="N3108" s="25"/>
      <c r="O3108" s="25"/>
    </row>
    <row r="3109" spans="1:15" s="41" customFormat="1" ht="214.5" customHeight="1" x14ac:dyDescent="0.2">
      <c r="A3109" s="25"/>
      <c r="B3109" s="25"/>
      <c r="C3109" s="25"/>
      <c r="D3109" s="25"/>
      <c r="E3109" s="25"/>
      <c r="F3109" s="25"/>
      <c r="G3109" s="25"/>
      <c r="H3109" s="25"/>
      <c r="I3109" s="25"/>
      <c r="J3109" s="25"/>
      <c r="K3109" s="25"/>
      <c r="L3109" s="25"/>
      <c r="M3109" s="25"/>
      <c r="N3109" s="25"/>
      <c r="O3109" s="25"/>
    </row>
    <row r="3110" spans="1:15" s="41" customFormat="1" ht="214.5" customHeight="1" x14ac:dyDescent="0.2">
      <c r="A3110" s="25"/>
      <c r="B3110" s="25"/>
      <c r="C3110" s="25"/>
      <c r="D3110" s="25"/>
      <c r="E3110" s="25"/>
      <c r="F3110" s="25"/>
      <c r="G3110" s="25"/>
      <c r="H3110" s="25"/>
      <c r="I3110" s="25"/>
      <c r="J3110" s="25"/>
      <c r="K3110" s="25"/>
      <c r="L3110" s="25"/>
      <c r="M3110" s="25"/>
      <c r="N3110" s="25"/>
      <c r="O3110" s="25"/>
    </row>
    <row r="3111" spans="1:15" s="41" customFormat="1" ht="214.5" customHeight="1" x14ac:dyDescent="0.2">
      <c r="A3111" s="25"/>
      <c r="B3111" s="25"/>
      <c r="C3111" s="25"/>
      <c r="D3111" s="25"/>
      <c r="E3111" s="25"/>
      <c r="F3111" s="25"/>
      <c r="G3111" s="25"/>
      <c r="H3111" s="25"/>
      <c r="I3111" s="25"/>
      <c r="J3111" s="25"/>
      <c r="K3111" s="25"/>
      <c r="L3111" s="25"/>
      <c r="M3111" s="25"/>
      <c r="N3111" s="25"/>
      <c r="O3111" s="25"/>
    </row>
    <row r="3112" spans="1:15" s="41" customFormat="1" ht="214.5" customHeight="1" x14ac:dyDescent="0.2">
      <c r="A3112" s="25"/>
      <c r="B3112" s="25"/>
      <c r="C3112" s="25"/>
      <c r="D3112" s="25"/>
      <c r="E3112" s="25"/>
      <c r="F3112" s="25"/>
      <c r="G3112" s="25"/>
      <c r="H3112" s="25"/>
      <c r="I3112" s="25"/>
      <c r="J3112" s="25"/>
      <c r="K3112" s="25"/>
      <c r="L3112" s="25"/>
      <c r="M3112" s="25"/>
      <c r="N3112" s="25"/>
      <c r="O3112" s="25"/>
    </row>
    <row r="3113" spans="1:15" s="41" customFormat="1" ht="214.5" customHeight="1" x14ac:dyDescent="0.2">
      <c r="A3113" s="25"/>
      <c r="B3113" s="25"/>
      <c r="C3113" s="25"/>
      <c r="D3113" s="25"/>
      <c r="E3113" s="25"/>
      <c r="F3113" s="25"/>
      <c r="G3113" s="25"/>
      <c r="H3113" s="25"/>
      <c r="I3113" s="25"/>
      <c r="J3113" s="25"/>
      <c r="K3113" s="25"/>
      <c r="L3113" s="25"/>
      <c r="M3113" s="25"/>
      <c r="N3113" s="25"/>
      <c r="O3113" s="25"/>
    </row>
    <row r="3114" spans="1:15" s="41" customFormat="1" ht="214.5" customHeight="1" x14ac:dyDescent="0.2">
      <c r="A3114" s="25"/>
      <c r="B3114" s="25"/>
      <c r="C3114" s="25"/>
      <c r="D3114" s="25"/>
      <c r="E3114" s="25"/>
      <c r="F3114" s="25"/>
      <c r="G3114" s="25"/>
      <c r="H3114" s="25"/>
      <c r="I3114" s="25"/>
      <c r="J3114" s="25"/>
      <c r="K3114" s="25"/>
      <c r="L3114" s="25"/>
      <c r="M3114" s="25"/>
      <c r="N3114" s="25"/>
      <c r="O3114" s="25"/>
    </row>
    <row r="3115" spans="1:15" s="41" customFormat="1" ht="214.5" customHeight="1" x14ac:dyDescent="0.2">
      <c r="A3115" s="25"/>
      <c r="B3115" s="25"/>
      <c r="C3115" s="25"/>
      <c r="D3115" s="25"/>
      <c r="E3115" s="25"/>
      <c r="F3115" s="25"/>
      <c r="G3115" s="25"/>
      <c r="H3115" s="25"/>
      <c r="I3115" s="25"/>
      <c r="J3115" s="25"/>
      <c r="K3115" s="25"/>
      <c r="L3115" s="25"/>
      <c r="M3115" s="25"/>
      <c r="N3115" s="25"/>
      <c r="O3115" s="25"/>
    </row>
    <row r="3116" spans="1:15" s="41" customFormat="1" ht="214.5" customHeight="1" x14ac:dyDescent="0.2">
      <c r="A3116" s="25"/>
      <c r="B3116" s="25"/>
      <c r="C3116" s="25"/>
      <c r="D3116" s="25"/>
      <c r="E3116" s="25"/>
      <c r="F3116" s="25"/>
      <c r="G3116" s="25"/>
      <c r="H3116" s="25"/>
      <c r="I3116" s="25"/>
      <c r="J3116" s="25"/>
      <c r="K3116" s="25"/>
      <c r="L3116" s="25"/>
      <c r="M3116" s="25"/>
      <c r="N3116" s="25"/>
      <c r="O3116" s="25"/>
    </row>
    <row r="3117" spans="1:15" s="41" customFormat="1" ht="214.5" customHeight="1" x14ac:dyDescent="0.2">
      <c r="A3117" s="25"/>
      <c r="B3117" s="25"/>
      <c r="C3117" s="25"/>
      <c r="D3117" s="25"/>
      <c r="E3117" s="25"/>
      <c r="F3117" s="25"/>
      <c r="G3117" s="25"/>
      <c r="H3117" s="25"/>
      <c r="I3117" s="25"/>
      <c r="J3117" s="25"/>
      <c r="K3117" s="25"/>
      <c r="L3117" s="25"/>
      <c r="M3117" s="25"/>
      <c r="N3117" s="25"/>
      <c r="O3117" s="25"/>
    </row>
    <row r="3118" spans="1:15" s="41" customFormat="1" ht="214.5" customHeight="1" x14ac:dyDescent="0.2">
      <c r="A3118" s="25"/>
      <c r="B3118" s="25"/>
      <c r="C3118" s="25"/>
      <c r="D3118" s="25"/>
      <c r="E3118" s="25"/>
      <c r="F3118" s="25"/>
      <c r="G3118" s="25"/>
      <c r="H3118" s="25"/>
      <c r="I3118" s="25"/>
      <c r="J3118" s="25"/>
      <c r="K3118" s="25"/>
      <c r="L3118" s="25"/>
      <c r="M3118" s="25"/>
      <c r="N3118" s="25"/>
      <c r="O3118" s="25"/>
    </row>
    <row r="3119" spans="1:15" s="41" customFormat="1" ht="214.5" customHeight="1" x14ac:dyDescent="0.2">
      <c r="A3119" s="25"/>
      <c r="B3119" s="25"/>
      <c r="C3119" s="25"/>
      <c r="D3119" s="25"/>
      <c r="E3119" s="25"/>
      <c r="F3119" s="25"/>
      <c r="G3119" s="25"/>
      <c r="H3119" s="25"/>
      <c r="I3119" s="25"/>
      <c r="J3119" s="25"/>
      <c r="K3119" s="25"/>
      <c r="L3119" s="25"/>
      <c r="M3119" s="25"/>
      <c r="N3119" s="25"/>
      <c r="O3119" s="25"/>
    </row>
    <row r="3120" spans="1:15" s="41" customFormat="1" ht="214.5" customHeight="1" x14ac:dyDescent="0.2">
      <c r="A3120" s="25"/>
      <c r="B3120" s="25"/>
      <c r="C3120" s="25"/>
      <c r="D3120" s="25"/>
      <c r="E3120" s="25"/>
      <c r="F3120" s="25"/>
      <c r="G3120" s="25"/>
      <c r="H3120" s="25"/>
      <c r="I3120" s="25"/>
      <c r="J3120" s="25"/>
      <c r="K3120" s="25"/>
      <c r="L3120" s="25"/>
      <c r="M3120" s="25"/>
      <c r="N3120" s="25"/>
      <c r="O3120" s="25"/>
    </row>
    <row r="3121" spans="1:15" s="41" customFormat="1" ht="214.5" customHeight="1" x14ac:dyDescent="0.2">
      <c r="A3121" s="25"/>
      <c r="B3121" s="25"/>
      <c r="C3121" s="25"/>
      <c r="D3121" s="25"/>
      <c r="E3121" s="25"/>
      <c r="F3121" s="25"/>
      <c r="G3121" s="25"/>
      <c r="H3121" s="25"/>
      <c r="I3121" s="25"/>
      <c r="J3121" s="25"/>
      <c r="K3121" s="25"/>
      <c r="L3121" s="25"/>
      <c r="M3121" s="25"/>
      <c r="N3121" s="25"/>
      <c r="O3121" s="25"/>
    </row>
    <row r="3122" spans="1:15" s="41" customFormat="1" ht="214.5" customHeight="1" x14ac:dyDescent="0.2">
      <c r="A3122" s="25"/>
      <c r="B3122" s="25"/>
      <c r="C3122" s="25"/>
      <c r="D3122" s="25"/>
      <c r="E3122" s="25"/>
      <c r="F3122" s="25"/>
      <c r="G3122" s="25"/>
      <c r="H3122" s="25"/>
      <c r="I3122" s="25"/>
      <c r="J3122" s="25"/>
      <c r="K3122" s="25"/>
      <c r="L3122" s="25"/>
      <c r="M3122" s="25"/>
      <c r="N3122" s="25"/>
      <c r="O3122" s="25"/>
    </row>
    <row r="3123" spans="1:15" s="41" customFormat="1" ht="214.5" customHeight="1" x14ac:dyDescent="0.2">
      <c r="A3123" s="25"/>
      <c r="B3123" s="25"/>
      <c r="C3123" s="25"/>
      <c r="D3123" s="25"/>
      <c r="E3123" s="25"/>
      <c r="F3123" s="25"/>
      <c r="G3123" s="25"/>
      <c r="H3123" s="25"/>
      <c r="I3123" s="25"/>
      <c r="J3123" s="25"/>
      <c r="K3123" s="25"/>
      <c r="L3123" s="25"/>
      <c r="M3123" s="25"/>
      <c r="N3123" s="25"/>
      <c r="O3123" s="25"/>
    </row>
    <row r="3124" spans="1:15" s="41" customFormat="1" ht="214.5" customHeight="1" x14ac:dyDescent="0.2">
      <c r="A3124" s="25"/>
      <c r="B3124" s="25"/>
      <c r="C3124" s="25"/>
      <c r="D3124" s="25"/>
      <c r="E3124" s="25"/>
      <c r="F3124" s="25"/>
      <c r="G3124" s="25"/>
      <c r="H3124" s="25"/>
      <c r="I3124" s="25"/>
      <c r="J3124" s="25"/>
      <c r="K3124" s="25"/>
      <c r="L3124" s="25"/>
      <c r="M3124" s="25"/>
      <c r="N3124" s="25"/>
      <c r="O3124" s="25"/>
    </row>
    <row r="3125" spans="1:15" s="41" customFormat="1" ht="214.5" customHeight="1" x14ac:dyDescent="0.2">
      <c r="A3125" s="25"/>
      <c r="B3125" s="25"/>
      <c r="C3125" s="25"/>
      <c r="D3125" s="25"/>
      <c r="E3125" s="25"/>
      <c r="F3125" s="25"/>
      <c r="G3125" s="25"/>
      <c r="H3125" s="25"/>
      <c r="I3125" s="25"/>
      <c r="J3125" s="25"/>
      <c r="K3125" s="25"/>
      <c r="L3125" s="25"/>
      <c r="M3125" s="25"/>
      <c r="N3125" s="25"/>
      <c r="O3125" s="25"/>
    </row>
    <row r="3126" spans="1:15" s="41" customFormat="1" ht="214.5" customHeight="1" x14ac:dyDescent="0.2">
      <c r="A3126" s="25"/>
      <c r="B3126" s="25"/>
      <c r="C3126" s="25"/>
      <c r="D3126" s="25"/>
      <c r="E3126" s="25"/>
      <c r="F3126" s="25"/>
      <c r="G3126" s="25"/>
      <c r="H3126" s="25"/>
      <c r="I3126" s="25"/>
      <c r="J3126" s="25"/>
      <c r="K3126" s="25"/>
      <c r="L3126" s="25"/>
      <c r="M3126" s="25"/>
      <c r="N3126" s="25"/>
      <c r="O3126" s="25"/>
    </row>
    <row r="3127" spans="1:15" s="41" customFormat="1" ht="214.5" customHeight="1" x14ac:dyDescent="0.2">
      <c r="A3127" s="25"/>
      <c r="B3127" s="25"/>
      <c r="C3127" s="25"/>
      <c r="D3127" s="25"/>
      <c r="E3127" s="25"/>
      <c r="F3127" s="25"/>
      <c r="G3127" s="25"/>
      <c r="H3127" s="25"/>
      <c r="I3127" s="25"/>
      <c r="J3127" s="25"/>
      <c r="K3127" s="25"/>
      <c r="L3127" s="25"/>
      <c r="M3127" s="25"/>
      <c r="N3127" s="25"/>
      <c r="O3127" s="25"/>
    </row>
    <row r="3128" spans="1:15" s="41" customFormat="1" ht="214.5" customHeight="1" x14ac:dyDescent="0.2">
      <c r="A3128" s="25"/>
      <c r="B3128" s="25"/>
      <c r="C3128" s="25"/>
      <c r="D3128" s="25"/>
      <c r="E3128" s="25"/>
      <c r="F3128" s="25"/>
      <c r="G3128" s="25"/>
      <c r="H3128" s="25"/>
      <c r="I3128" s="25"/>
      <c r="J3128" s="25"/>
      <c r="K3128" s="25"/>
      <c r="L3128" s="25"/>
      <c r="M3128" s="25"/>
      <c r="N3128" s="25"/>
      <c r="O3128" s="25"/>
    </row>
    <row r="3129" spans="1:15" s="41" customFormat="1" ht="214.5" customHeight="1" x14ac:dyDescent="0.2">
      <c r="A3129" s="25"/>
      <c r="B3129" s="25"/>
      <c r="C3129" s="25"/>
      <c r="D3129" s="25"/>
      <c r="E3129" s="25"/>
      <c r="F3129" s="25"/>
      <c r="G3129" s="25"/>
      <c r="H3129" s="25"/>
      <c r="I3129" s="25"/>
      <c r="J3129" s="25"/>
      <c r="K3129" s="25"/>
      <c r="L3129" s="25"/>
      <c r="M3129" s="25"/>
      <c r="N3129" s="25"/>
      <c r="O3129" s="25"/>
    </row>
    <row r="3130" spans="1:15" s="41" customFormat="1" ht="214.5" customHeight="1" x14ac:dyDescent="0.2">
      <c r="A3130" s="25"/>
      <c r="B3130" s="25"/>
      <c r="C3130" s="25"/>
      <c r="D3130" s="25"/>
      <c r="E3130" s="25"/>
      <c r="F3130" s="25"/>
      <c r="G3130" s="25"/>
      <c r="H3130" s="25"/>
      <c r="I3130" s="25"/>
      <c r="J3130" s="25"/>
      <c r="K3130" s="25"/>
      <c r="L3130" s="25"/>
      <c r="M3130" s="25"/>
      <c r="N3130" s="25"/>
      <c r="O3130" s="25"/>
    </row>
    <row r="3131" spans="1:15" s="41" customFormat="1" ht="214.5" customHeight="1" x14ac:dyDescent="0.2">
      <c r="A3131" s="25"/>
      <c r="B3131" s="25"/>
      <c r="C3131" s="25"/>
      <c r="D3131" s="25"/>
      <c r="E3131" s="25"/>
      <c r="F3131" s="25"/>
      <c r="G3131" s="25"/>
      <c r="H3131" s="25"/>
      <c r="I3131" s="25"/>
      <c r="J3131" s="25"/>
      <c r="K3131" s="25"/>
      <c r="L3131" s="25"/>
      <c r="M3131" s="25"/>
      <c r="N3131" s="25"/>
      <c r="O3131" s="25"/>
    </row>
    <row r="3132" spans="1:15" s="41" customFormat="1" ht="214.5" customHeight="1" x14ac:dyDescent="0.2">
      <c r="A3132" s="25"/>
      <c r="B3132" s="25"/>
      <c r="C3132" s="25"/>
      <c r="D3132" s="25"/>
      <c r="E3132" s="25"/>
      <c r="F3132" s="25"/>
      <c r="G3132" s="25"/>
      <c r="H3132" s="25"/>
      <c r="I3132" s="25"/>
      <c r="J3132" s="25"/>
      <c r="K3132" s="25"/>
      <c r="L3132" s="25"/>
      <c r="M3132" s="25"/>
      <c r="N3132" s="25"/>
      <c r="O3132" s="25"/>
    </row>
    <row r="3133" spans="1:15" s="41" customFormat="1" ht="214.5" customHeight="1" x14ac:dyDescent="0.2">
      <c r="A3133" s="25"/>
      <c r="B3133" s="25"/>
      <c r="C3133" s="25"/>
      <c r="D3133" s="25"/>
      <c r="E3133" s="25"/>
      <c r="F3133" s="25"/>
      <c r="G3133" s="25"/>
      <c r="H3133" s="25"/>
      <c r="I3133" s="25"/>
      <c r="J3133" s="25"/>
      <c r="K3133" s="25"/>
      <c r="L3133" s="25"/>
      <c r="M3133" s="25"/>
      <c r="N3133" s="25"/>
      <c r="O3133" s="25"/>
    </row>
    <row r="3134" spans="1:15" s="41" customFormat="1" ht="214.5" customHeight="1" x14ac:dyDescent="0.2">
      <c r="A3134" s="25"/>
      <c r="B3134" s="25"/>
      <c r="C3134" s="25"/>
      <c r="D3134" s="25"/>
      <c r="E3134" s="25"/>
      <c r="F3134" s="25"/>
      <c r="G3134" s="25"/>
      <c r="H3134" s="25"/>
      <c r="I3134" s="25"/>
      <c r="J3134" s="25"/>
      <c r="K3134" s="25"/>
      <c r="L3134" s="25"/>
      <c r="M3134" s="25"/>
      <c r="N3134" s="25"/>
      <c r="O3134" s="25"/>
    </row>
    <row r="3135" spans="1:15" s="41" customFormat="1" ht="214.5" customHeight="1" x14ac:dyDescent="0.2">
      <c r="A3135" s="25"/>
      <c r="B3135" s="25"/>
      <c r="C3135" s="25"/>
      <c r="D3135" s="25"/>
      <c r="E3135" s="25"/>
      <c r="F3135" s="25"/>
      <c r="G3135" s="25"/>
      <c r="H3135" s="25"/>
      <c r="I3135" s="25"/>
      <c r="J3135" s="25"/>
      <c r="K3135" s="25"/>
      <c r="L3135" s="25"/>
      <c r="M3135" s="25"/>
      <c r="N3135" s="25"/>
      <c r="O3135" s="25"/>
    </row>
    <row r="3136" spans="1:15" s="41" customFormat="1" ht="214.5" customHeight="1" x14ac:dyDescent="0.2">
      <c r="A3136" s="25"/>
      <c r="B3136" s="25"/>
      <c r="C3136" s="25"/>
      <c r="D3136" s="25"/>
      <c r="E3136" s="25"/>
      <c r="F3136" s="25"/>
      <c r="G3136" s="25"/>
      <c r="H3136" s="25"/>
      <c r="I3136" s="25"/>
      <c r="J3136" s="25"/>
      <c r="K3136" s="25"/>
      <c r="L3136" s="25"/>
      <c r="M3136" s="25"/>
      <c r="N3136" s="25"/>
      <c r="O3136" s="25"/>
    </row>
    <row r="3137" spans="1:15" s="41" customFormat="1" ht="214.5" customHeight="1" x14ac:dyDescent="0.2">
      <c r="A3137" s="25"/>
      <c r="B3137" s="25"/>
      <c r="C3137" s="25"/>
      <c r="D3137" s="25"/>
      <c r="E3137" s="25"/>
      <c r="F3137" s="25"/>
      <c r="G3137" s="25"/>
      <c r="H3137" s="25"/>
      <c r="I3137" s="25"/>
      <c r="J3137" s="25"/>
      <c r="K3137" s="25"/>
      <c r="L3137" s="25"/>
      <c r="M3137" s="25"/>
      <c r="N3137" s="25"/>
      <c r="O3137" s="25"/>
    </row>
    <row r="3138" spans="1:15" s="41" customFormat="1" ht="214.5" customHeight="1" x14ac:dyDescent="0.2">
      <c r="A3138" s="25"/>
      <c r="B3138" s="25"/>
      <c r="C3138" s="25"/>
      <c r="D3138" s="25"/>
      <c r="E3138" s="25"/>
      <c r="F3138" s="25"/>
      <c r="G3138" s="25"/>
      <c r="H3138" s="25"/>
      <c r="I3138" s="25"/>
      <c r="J3138" s="25"/>
      <c r="K3138" s="25"/>
      <c r="L3138" s="25"/>
      <c r="M3138" s="25"/>
      <c r="N3138" s="25"/>
      <c r="O3138" s="25"/>
    </row>
    <row r="3139" spans="1:15" s="41" customFormat="1" ht="214.5" customHeight="1" x14ac:dyDescent="0.2">
      <c r="A3139" s="25"/>
      <c r="B3139" s="25"/>
      <c r="C3139" s="25"/>
      <c r="D3139" s="25"/>
      <c r="E3139" s="25"/>
      <c r="F3139" s="25"/>
      <c r="G3139" s="25"/>
      <c r="H3139" s="25"/>
      <c r="I3139" s="25"/>
      <c r="J3139" s="25"/>
      <c r="K3139" s="25"/>
      <c r="L3139" s="25"/>
      <c r="M3139" s="25"/>
      <c r="N3139" s="25"/>
      <c r="O3139" s="25"/>
    </row>
    <row r="3140" spans="1:15" s="41" customFormat="1" ht="214.5" customHeight="1" x14ac:dyDescent="0.2">
      <c r="A3140" s="25"/>
      <c r="B3140" s="25"/>
      <c r="C3140" s="25"/>
      <c r="D3140" s="25"/>
      <c r="E3140" s="25"/>
      <c r="F3140" s="25"/>
      <c r="G3140" s="25"/>
      <c r="H3140" s="25"/>
      <c r="I3140" s="25"/>
      <c r="J3140" s="25"/>
      <c r="K3140" s="25"/>
      <c r="L3140" s="25"/>
      <c r="M3140" s="25"/>
      <c r="N3140" s="25"/>
      <c r="O3140" s="25"/>
    </row>
    <row r="3141" spans="1:15" s="41" customFormat="1" ht="214.5" customHeight="1" x14ac:dyDescent="0.2">
      <c r="A3141" s="25"/>
      <c r="B3141" s="25"/>
      <c r="C3141" s="25"/>
      <c r="D3141" s="25"/>
      <c r="E3141" s="25"/>
      <c r="F3141" s="25"/>
      <c r="G3141" s="25"/>
      <c r="H3141" s="25"/>
      <c r="I3141" s="25"/>
      <c r="J3141" s="25"/>
      <c r="K3141" s="25"/>
      <c r="L3141" s="25"/>
      <c r="M3141" s="25"/>
      <c r="N3141" s="25"/>
      <c r="O3141" s="25"/>
    </row>
    <row r="3142" spans="1:15" s="41" customFormat="1" ht="214.5" customHeight="1" x14ac:dyDescent="0.2">
      <c r="A3142" s="25"/>
      <c r="B3142" s="25"/>
      <c r="C3142" s="25"/>
      <c r="D3142" s="25"/>
      <c r="E3142" s="25"/>
      <c r="F3142" s="25"/>
      <c r="G3142" s="25"/>
      <c r="H3142" s="25"/>
      <c r="I3142" s="25"/>
      <c r="J3142" s="25"/>
      <c r="K3142" s="25"/>
      <c r="L3142" s="25"/>
      <c r="M3142" s="25"/>
      <c r="N3142" s="25"/>
      <c r="O3142" s="25"/>
    </row>
    <row r="3143" spans="1:15" s="41" customFormat="1" ht="214.5" customHeight="1" x14ac:dyDescent="0.2">
      <c r="A3143" s="25"/>
      <c r="B3143" s="25"/>
      <c r="C3143" s="25"/>
      <c r="D3143" s="25"/>
      <c r="E3143" s="25"/>
      <c r="F3143" s="25"/>
      <c r="G3143" s="25"/>
      <c r="H3143" s="25"/>
      <c r="I3143" s="25"/>
      <c r="J3143" s="25"/>
      <c r="K3143" s="25"/>
      <c r="L3143" s="25"/>
      <c r="M3143" s="25"/>
      <c r="N3143" s="25"/>
      <c r="O3143" s="25"/>
    </row>
    <row r="3144" spans="1:15" s="41" customFormat="1" ht="214.5" customHeight="1" x14ac:dyDescent="0.2">
      <c r="A3144" s="25"/>
      <c r="B3144" s="25"/>
      <c r="C3144" s="25"/>
      <c r="D3144" s="25"/>
      <c r="E3144" s="25"/>
      <c r="F3144" s="25"/>
      <c r="G3144" s="25"/>
      <c r="H3144" s="25"/>
      <c r="I3144" s="25"/>
      <c r="J3144" s="25"/>
      <c r="K3144" s="25"/>
      <c r="L3144" s="25"/>
      <c r="M3144" s="25"/>
      <c r="N3144" s="25"/>
      <c r="O3144" s="25"/>
    </row>
    <row r="3145" spans="1:15" s="41" customFormat="1" ht="214.5" customHeight="1" x14ac:dyDescent="0.2">
      <c r="A3145" s="25"/>
      <c r="B3145" s="25"/>
      <c r="C3145" s="25"/>
      <c r="D3145" s="25"/>
      <c r="E3145" s="25"/>
      <c r="F3145" s="25"/>
      <c r="G3145" s="25"/>
      <c r="H3145" s="25"/>
      <c r="I3145" s="25"/>
      <c r="J3145" s="25"/>
      <c r="K3145" s="25"/>
      <c r="L3145" s="25"/>
      <c r="M3145" s="25"/>
      <c r="N3145" s="25"/>
      <c r="O3145" s="25"/>
    </row>
    <row r="3146" spans="1:15" s="41" customFormat="1" ht="214.5" customHeight="1" x14ac:dyDescent="0.2">
      <c r="A3146" s="25"/>
      <c r="B3146" s="25"/>
      <c r="C3146" s="25"/>
      <c r="D3146" s="25"/>
      <c r="E3146" s="25"/>
      <c r="F3146" s="25"/>
      <c r="G3146" s="25"/>
      <c r="H3146" s="25"/>
      <c r="I3146" s="25"/>
      <c r="J3146" s="25"/>
      <c r="K3146" s="25"/>
      <c r="L3146" s="25"/>
      <c r="M3146" s="25"/>
      <c r="N3146" s="25"/>
      <c r="O3146" s="25"/>
    </row>
    <row r="3147" spans="1:15" s="41" customFormat="1" ht="214.5" customHeight="1" x14ac:dyDescent="0.2">
      <c r="A3147" s="25"/>
      <c r="B3147" s="25"/>
      <c r="C3147" s="25"/>
      <c r="D3147" s="25"/>
      <c r="E3147" s="25"/>
      <c r="F3147" s="25"/>
      <c r="G3147" s="25"/>
      <c r="H3147" s="25"/>
      <c r="I3147" s="25"/>
      <c r="J3147" s="25"/>
      <c r="K3147" s="25"/>
      <c r="L3147" s="25"/>
      <c r="M3147" s="25"/>
      <c r="N3147" s="25"/>
      <c r="O3147" s="25"/>
    </row>
    <row r="3148" spans="1:15" s="41" customFormat="1" ht="214.5" customHeight="1" x14ac:dyDescent="0.2">
      <c r="A3148" s="25"/>
      <c r="B3148" s="25"/>
      <c r="C3148" s="25"/>
      <c r="D3148" s="25"/>
      <c r="E3148" s="25"/>
      <c r="F3148" s="25"/>
      <c r="G3148" s="25"/>
      <c r="H3148" s="25"/>
      <c r="I3148" s="25"/>
      <c r="J3148" s="25"/>
      <c r="K3148" s="25"/>
      <c r="L3148" s="25"/>
      <c r="M3148" s="25"/>
      <c r="N3148" s="25"/>
      <c r="O3148" s="25"/>
    </row>
    <row r="3149" spans="1:15" s="41" customFormat="1" ht="214.5" customHeight="1" x14ac:dyDescent="0.2">
      <c r="A3149" s="25"/>
      <c r="B3149" s="25"/>
      <c r="C3149" s="25"/>
      <c r="D3149" s="25"/>
      <c r="E3149" s="25"/>
      <c r="F3149" s="25"/>
      <c r="G3149" s="25"/>
      <c r="H3149" s="25"/>
      <c r="I3149" s="25"/>
      <c r="J3149" s="25"/>
      <c r="K3149" s="25"/>
      <c r="L3149" s="25"/>
      <c r="M3149" s="25"/>
      <c r="N3149" s="25"/>
      <c r="O3149" s="25"/>
    </row>
    <row r="3150" spans="1:15" s="41" customFormat="1" ht="214.5" customHeight="1" x14ac:dyDescent="0.2">
      <c r="A3150" s="25"/>
      <c r="B3150" s="25"/>
      <c r="C3150" s="25"/>
      <c r="D3150" s="25"/>
      <c r="E3150" s="25"/>
      <c r="F3150" s="25"/>
      <c r="G3150" s="25"/>
      <c r="H3150" s="25"/>
      <c r="I3150" s="25"/>
      <c r="J3150" s="25"/>
      <c r="K3150" s="25"/>
      <c r="L3150" s="25"/>
      <c r="M3150" s="25"/>
      <c r="N3150" s="25"/>
      <c r="O3150" s="25"/>
    </row>
    <row r="3151" spans="1:15" s="41" customFormat="1" ht="214.5" customHeight="1" x14ac:dyDescent="0.2">
      <c r="A3151" s="25"/>
      <c r="B3151" s="25"/>
      <c r="C3151" s="25"/>
      <c r="D3151" s="25"/>
      <c r="E3151" s="25"/>
      <c r="F3151" s="25"/>
      <c r="G3151" s="25"/>
      <c r="H3151" s="25"/>
      <c r="I3151" s="25"/>
      <c r="J3151" s="25"/>
      <c r="K3151" s="25"/>
      <c r="L3151" s="25"/>
      <c r="M3151" s="25"/>
      <c r="N3151" s="25"/>
      <c r="O3151" s="25"/>
    </row>
    <row r="3152" spans="1:15" s="41" customFormat="1" ht="214.5" customHeight="1" x14ac:dyDescent="0.2">
      <c r="A3152" s="25"/>
      <c r="B3152" s="25"/>
      <c r="C3152" s="25"/>
      <c r="D3152" s="25"/>
      <c r="E3152" s="25"/>
      <c r="F3152" s="25"/>
      <c r="G3152" s="25"/>
      <c r="H3152" s="25"/>
      <c r="I3152" s="25"/>
      <c r="J3152" s="25"/>
      <c r="K3152" s="25"/>
      <c r="L3152" s="25"/>
      <c r="M3152" s="25"/>
      <c r="N3152" s="25"/>
      <c r="O3152" s="25"/>
    </row>
    <row r="3153" spans="1:15" s="41" customFormat="1" ht="214.5" customHeight="1" x14ac:dyDescent="0.2">
      <c r="A3153" s="25"/>
      <c r="B3153" s="25"/>
      <c r="C3153" s="25"/>
      <c r="D3153" s="25"/>
      <c r="E3153" s="25"/>
      <c r="F3153" s="25"/>
      <c r="G3153" s="25"/>
      <c r="H3153" s="25"/>
      <c r="I3153" s="25"/>
      <c r="J3153" s="25"/>
      <c r="K3153" s="25"/>
      <c r="L3153" s="25"/>
      <c r="M3153" s="25"/>
      <c r="N3153" s="25"/>
      <c r="O3153" s="25"/>
    </row>
    <row r="3154" spans="1:15" s="41" customFormat="1" ht="214.5" customHeight="1" x14ac:dyDescent="0.2">
      <c r="A3154" s="25"/>
      <c r="B3154" s="25"/>
      <c r="C3154" s="25"/>
      <c r="D3154" s="25"/>
      <c r="E3154" s="25"/>
      <c r="F3154" s="25"/>
      <c r="G3154" s="25"/>
      <c r="H3154" s="25"/>
      <c r="I3154" s="25"/>
      <c r="J3154" s="25"/>
      <c r="K3154" s="25"/>
      <c r="L3154" s="25"/>
      <c r="M3154" s="25"/>
      <c r="N3154" s="25"/>
      <c r="O3154" s="25"/>
    </row>
    <row r="3155" spans="1:15" s="41" customFormat="1" ht="214.5" customHeight="1" x14ac:dyDescent="0.2">
      <c r="A3155" s="25"/>
      <c r="B3155" s="25"/>
      <c r="C3155" s="25"/>
      <c r="D3155" s="25"/>
      <c r="E3155" s="25"/>
      <c r="F3155" s="25"/>
      <c r="G3155" s="25"/>
      <c r="H3155" s="25"/>
      <c r="I3155" s="25"/>
      <c r="J3155" s="25"/>
      <c r="K3155" s="25"/>
      <c r="L3155" s="25"/>
      <c r="M3155" s="25"/>
      <c r="N3155" s="25"/>
      <c r="O3155" s="25"/>
    </row>
    <row r="3156" spans="1:15" s="41" customFormat="1" ht="214.5" customHeight="1" x14ac:dyDescent="0.2">
      <c r="A3156" s="25"/>
      <c r="B3156" s="25"/>
      <c r="C3156" s="25"/>
      <c r="D3156" s="25"/>
      <c r="E3156" s="25"/>
      <c r="F3156" s="25"/>
      <c r="G3156" s="25"/>
      <c r="H3156" s="25"/>
      <c r="I3156" s="25"/>
      <c r="J3156" s="25"/>
      <c r="K3156" s="25"/>
      <c r="L3156" s="25"/>
      <c r="M3156" s="25"/>
      <c r="N3156" s="25"/>
      <c r="O3156" s="25"/>
    </row>
    <row r="3157" spans="1:15" s="41" customFormat="1" ht="214.5" customHeight="1" x14ac:dyDescent="0.2">
      <c r="A3157" s="25"/>
      <c r="B3157" s="25"/>
      <c r="C3157" s="25"/>
      <c r="D3157" s="25"/>
      <c r="E3157" s="25"/>
      <c r="F3157" s="25"/>
      <c r="G3157" s="25"/>
      <c r="H3157" s="25"/>
      <c r="I3157" s="25"/>
      <c r="J3157" s="25"/>
      <c r="K3157" s="25"/>
      <c r="L3157" s="25"/>
      <c r="M3157" s="25"/>
      <c r="N3157" s="25"/>
      <c r="O3157" s="25"/>
    </row>
    <row r="3158" spans="1:15" s="41" customFormat="1" ht="214.5" customHeight="1" x14ac:dyDescent="0.2">
      <c r="A3158" s="25"/>
      <c r="B3158" s="25"/>
      <c r="C3158" s="25"/>
      <c r="D3158" s="25"/>
      <c r="E3158" s="25"/>
      <c r="F3158" s="25"/>
      <c r="G3158" s="25"/>
      <c r="H3158" s="25"/>
      <c r="I3158" s="25"/>
      <c r="J3158" s="25"/>
      <c r="K3158" s="25"/>
      <c r="L3158" s="25"/>
      <c r="M3158" s="25"/>
      <c r="N3158" s="25"/>
      <c r="O3158" s="25"/>
    </row>
    <row r="3159" spans="1:15" s="41" customFormat="1" ht="214.5" customHeight="1" x14ac:dyDescent="0.2">
      <c r="A3159" s="25"/>
      <c r="B3159" s="25"/>
      <c r="C3159" s="25"/>
      <c r="D3159" s="25"/>
      <c r="E3159" s="25"/>
      <c r="F3159" s="25"/>
      <c r="G3159" s="25"/>
      <c r="H3159" s="25"/>
      <c r="I3159" s="25"/>
      <c r="J3159" s="25"/>
      <c r="K3159" s="25"/>
      <c r="L3159" s="25"/>
      <c r="M3159" s="25"/>
      <c r="N3159" s="25"/>
      <c r="O3159" s="25"/>
    </row>
    <row r="3160" spans="1:15" s="41" customFormat="1" ht="214.5" customHeight="1" x14ac:dyDescent="0.2">
      <c r="A3160" s="25"/>
      <c r="B3160" s="25"/>
      <c r="C3160" s="25"/>
      <c r="D3160" s="25"/>
      <c r="E3160" s="25"/>
      <c r="F3160" s="25"/>
      <c r="G3160" s="25"/>
      <c r="H3160" s="25"/>
      <c r="I3160" s="25"/>
      <c r="J3160" s="25"/>
      <c r="K3160" s="25"/>
      <c r="L3160" s="25"/>
      <c r="M3160" s="25"/>
      <c r="N3160" s="25"/>
      <c r="O3160" s="25"/>
    </row>
    <row r="3161" spans="1:15" s="41" customFormat="1" ht="214.5" customHeight="1" x14ac:dyDescent="0.2">
      <c r="A3161" s="25"/>
      <c r="B3161" s="25"/>
      <c r="C3161" s="25"/>
      <c r="D3161" s="25"/>
      <c r="E3161" s="25"/>
      <c r="F3161" s="25"/>
      <c r="G3161" s="25"/>
      <c r="H3161" s="25"/>
      <c r="I3161" s="25"/>
      <c r="J3161" s="25"/>
      <c r="K3161" s="25"/>
      <c r="L3161" s="25"/>
      <c r="M3161" s="25"/>
      <c r="N3161" s="25"/>
      <c r="O3161" s="25"/>
    </row>
    <row r="3162" spans="1:15" s="41" customFormat="1" ht="214.5" customHeight="1" x14ac:dyDescent="0.2">
      <c r="A3162" s="25"/>
      <c r="B3162" s="25"/>
      <c r="C3162" s="25"/>
      <c r="D3162" s="25"/>
      <c r="E3162" s="25"/>
      <c r="F3162" s="25"/>
      <c r="G3162" s="25"/>
      <c r="H3162" s="25"/>
      <c r="I3162" s="25"/>
      <c r="J3162" s="25"/>
      <c r="K3162" s="25"/>
      <c r="L3162" s="25"/>
      <c r="M3162" s="25"/>
      <c r="N3162" s="25"/>
      <c r="O3162" s="25"/>
    </row>
    <row r="3163" spans="1:15" s="41" customFormat="1" ht="214.5" customHeight="1" x14ac:dyDescent="0.2">
      <c r="A3163" s="25"/>
      <c r="B3163" s="25"/>
      <c r="C3163" s="25"/>
      <c r="D3163" s="25"/>
      <c r="E3163" s="25"/>
      <c r="F3163" s="25"/>
      <c r="G3163" s="25"/>
      <c r="H3163" s="25"/>
      <c r="I3163" s="25"/>
      <c r="J3163" s="25"/>
      <c r="K3163" s="25"/>
      <c r="L3163" s="25"/>
      <c r="M3163" s="25"/>
      <c r="N3163" s="25"/>
      <c r="O3163" s="25"/>
    </row>
    <row r="3164" spans="1:15" s="41" customFormat="1" ht="214.5" customHeight="1" x14ac:dyDescent="0.2">
      <c r="A3164" s="25"/>
      <c r="B3164" s="25"/>
      <c r="C3164" s="25"/>
      <c r="D3164" s="25"/>
      <c r="E3164" s="25"/>
      <c r="F3164" s="25"/>
      <c r="G3164" s="25"/>
      <c r="H3164" s="25"/>
      <c r="I3164" s="25"/>
      <c r="J3164" s="25"/>
      <c r="K3164" s="25"/>
      <c r="L3164" s="25"/>
      <c r="M3164" s="25"/>
      <c r="N3164" s="25"/>
      <c r="O3164" s="25"/>
    </row>
    <row r="3165" spans="1:15" s="41" customFormat="1" ht="214.5" customHeight="1" x14ac:dyDescent="0.2">
      <c r="A3165" s="25"/>
      <c r="B3165" s="25"/>
      <c r="C3165" s="25"/>
      <c r="D3165" s="25"/>
      <c r="E3165" s="25"/>
      <c r="F3165" s="25"/>
      <c r="G3165" s="25"/>
      <c r="H3165" s="25"/>
      <c r="I3165" s="25"/>
      <c r="J3165" s="25"/>
      <c r="K3165" s="25"/>
      <c r="L3165" s="25"/>
      <c r="M3165" s="25"/>
      <c r="N3165" s="25"/>
      <c r="O3165" s="25"/>
    </row>
    <row r="3166" spans="1:15" s="41" customFormat="1" ht="214.5" customHeight="1" x14ac:dyDescent="0.2">
      <c r="A3166" s="25"/>
      <c r="B3166" s="25"/>
      <c r="C3166" s="25"/>
      <c r="D3166" s="25"/>
      <c r="E3166" s="25"/>
      <c r="F3166" s="25"/>
      <c r="G3166" s="25"/>
      <c r="H3166" s="25"/>
      <c r="I3166" s="25"/>
      <c r="J3166" s="25"/>
      <c r="K3166" s="25"/>
      <c r="L3166" s="25"/>
      <c r="M3166" s="25"/>
      <c r="N3166" s="25"/>
      <c r="O3166" s="25"/>
    </row>
    <row r="3167" spans="1:15" s="41" customFormat="1" ht="214.5" customHeight="1" x14ac:dyDescent="0.2">
      <c r="A3167" s="25"/>
      <c r="B3167" s="25"/>
      <c r="C3167" s="25"/>
      <c r="D3167" s="25"/>
      <c r="E3167" s="25"/>
      <c r="F3167" s="25"/>
      <c r="G3167" s="25"/>
      <c r="H3167" s="25"/>
      <c r="I3167" s="25"/>
      <c r="J3167" s="25"/>
      <c r="K3167" s="25"/>
      <c r="L3167" s="25"/>
      <c r="M3167" s="25"/>
      <c r="N3167" s="25"/>
      <c r="O3167" s="25"/>
    </row>
    <row r="3168" spans="1:15" s="41" customFormat="1" ht="214.5" customHeight="1" x14ac:dyDescent="0.2">
      <c r="A3168" s="25"/>
      <c r="B3168" s="25"/>
      <c r="C3168" s="25"/>
      <c r="D3168" s="25"/>
      <c r="E3168" s="25"/>
      <c r="F3168" s="25"/>
      <c r="G3168" s="25"/>
      <c r="H3168" s="25"/>
      <c r="I3168" s="25"/>
      <c r="J3168" s="25"/>
      <c r="K3168" s="25"/>
      <c r="L3168" s="25"/>
      <c r="M3168" s="25"/>
      <c r="N3168" s="25"/>
      <c r="O3168" s="25"/>
    </row>
    <row r="3169" spans="1:15" s="41" customFormat="1" ht="214.5" customHeight="1" x14ac:dyDescent="0.2">
      <c r="A3169" s="25"/>
      <c r="B3169" s="25"/>
      <c r="C3169" s="25"/>
      <c r="D3169" s="25"/>
      <c r="E3169" s="25"/>
      <c r="F3169" s="25"/>
      <c r="G3169" s="25"/>
      <c r="H3169" s="25"/>
      <c r="I3169" s="25"/>
      <c r="J3169" s="25"/>
      <c r="K3169" s="25"/>
      <c r="L3169" s="25"/>
      <c r="M3169" s="25"/>
      <c r="N3169" s="25"/>
      <c r="O3169" s="25"/>
    </row>
    <row r="3170" spans="1:15" s="41" customFormat="1" ht="214.5" customHeight="1" x14ac:dyDescent="0.2">
      <c r="A3170" s="25"/>
      <c r="B3170" s="25"/>
      <c r="C3170" s="25"/>
      <c r="D3170" s="25"/>
      <c r="E3170" s="25"/>
      <c r="F3170" s="25"/>
      <c r="G3170" s="25"/>
      <c r="H3170" s="25"/>
      <c r="I3170" s="25"/>
      <c r="J3170" s="25"/>
      <c r="K3170" s="25"/>
      <c r="L3170" s="25"/>
      <c r="M3170" s="25"/>
      <c r="N3170" s="25"/>
      <c r="O3170" s="25"/>
    </row>
    <row r="3171" spans="1:15" s="41" customFormat="1" ht="214.5" customHeight="1" x14ac:dyDescent="0.2">
      <c r="A3171" s="25"/>
      <c r="B3171" s="25"/>
      <c r="C3171" s="25"/>
      <c r="D3171" s="25"/>
      <c r="E3171" s="25"/>
      <c r="F3171" s="25"/>
      <c r="G3171" s="25"/>
      <c r="H3171" s="25"/>
      <c r="I3171" s="25"/>
      <c r="J3171" s="25"/>
      <c r="K3171" s="25"/>
      <c r="L3171" s="25"/>
      <c r="M3171" s="25"/>
      <c r="N3171" s="25"/>
      <c r="O3171" s="25"/>
    </row>
    <row r="3172" spans="1:15" s="41" customFormat="1" ht="214.5" customHeight="1" x14ac:dyDescent="0.2">
      <c r="A3172" s="25"/>
      <c r="B3172" s="25"/>
      <c r="C3172" s="25"/>
      <c r="D3172" s="25"/>
      <c r="E3172" s="25"/>
      <c r="F3172" s="25"/>
      <c r="G3172" s="25"/>
      <c r="H3172" s="25"/>
      <c r="I3172" s="25"/>
      <c r="J3172" s="25"/>
      <c r="K3172" s="25"/>
      <c r="L3172" s="25"/>
      <c r="M3172" s="25"/>
      <c r="N3172" s="25"/>
      <c r="O3172" s="25"/>
    </row>
    <row r="3173" spans="1:15" s="41" customFormat="1" ht="214.5" customHeight="1" x14ac:dyDescent="0.2">
      <c r="A3173" s="25"/>
      <c r="B3173" s="25"/>
      <c r="C3173" s="25"/>
      <c r="D3173" s="25"/>
      <c r="E3173" s="25"/>
      <c r="F3173" s="25"/>
      <c r="G3173" s="25"/>
      <c r="H3173" s="25"/>
      <c r="I3173" s="25"/>
      <c r="J3173" s="25"/>
      <c r="K3173" s="25"/>
      <c r="L3173" s="25"/>
      <c r="M3173" s="25"/>
      <c r="N3173" s="25"/>
      <c r="O3173" s="25"/>
    </row>
    <row r="3174" spans="1:15" s="41" customFormat="1" ht="214.5" customHeight="1" x14ac:dyDescent="0.2">
      <c r="A3174" s="25"/>
      <c r="B3174" s="25"/>
      <c r="C3174" s="25"/>
      <c r="D3174" s="25"/>
      <c r="E3174" s="25"/>
      <c r="F3174" s="25"/>
      <c r="G3174" s="25"/>
      <c r="H3174" s="25"/>
      <c r="I3174" s="25"/>
      <c r="J3174" s="25"/>
      <c r="K3174" s="25"/>
      <c r="L3174" s="25"/>
      <c r="M3174" s="25"/>
      <c r="N3174" s="25"/>
      <c r="O3174" s="25"/>
    </row>
    <row r="3175" spans="1:15" s="41" customFormat="1" ht="214.5" customHeight="1" x14ac:dyDescent="0.2">
      <c r="A3175" s="25"/>
      <c r="B3175" s="25"/>
      <c r="C3175" s="25"/>
      <c r="D3175" s="25"/>
      <c r="E3175" s="25"/>
      <c r="F3175" s="25"/>
      <c r="G3175" s="25"/>
      <c r="H3175" s="25"/>
      <c r="I3175" s="25"/>
      <c r="J3175" s="25"/>
      <c r="K3175" s="25"/>
      <c r="L3175" s="25"/>
      <c r="M3175" s="25"/>
      <c r="N3175" s="25"/>
      <c r="O3175" s="25"/>
    </row>
    <row r="3176" spans="1:15" s="41" customFormat="1" ht="214.5" customHeight="1" x14ac:dyDescent="0.2">
      <c r="A3176" s="25"/>
      <c r="B3176" s="25"/>
      <c r="C3176" s="25"/>
      <c r="D3176" s="25"/>
      <c r="E3176" s="25"/>
      <c r="F3176" s="25"/>
      <c r="G3176" s="25"/>
      <c r="H3176" s="25"/>
      <c r="I3176" s="25"/>
      <c r="J3176" s="25"/>
      <c r="K3176" s="25"/>
      <c r="L3176" s="25"/>
      <c r="M3176" s="25"/>
      <c r="N3176" s="25"/>
      <c r="O3176" s="25"/>
    </row>
    <row r="3177" spans="1:15" s="41" customFormat="1" ht="214.5" customHeight="1" x14ac:dyDescent="0.2">
      <c r="A3177" s="25"/>
      <c r="B3177" s="25"/>
      <c r="C3177" s="25"/>
      <c r="D3177" s="25"/>
      <c r="E3177" s="25"/>
      <c r="F3177" s="25"/>
      <c r="G3177" s="25"/>
      <c r="H3177" s="25"/>
      <c r="I3177" s="25"/>
      <c r="J3177" s="25"/>
      <c r="K3177" s="25"/>
      <c r="L3177" s="25"/>
      <c r="M3177" s="25"/>
      <c r="N3177" s="25"/>
      <c r="O3177" s="25"/>
    </row>
    <row r="3178" spans="1:15" s="41" customFormat="1" ht="214.5" customHeight="1" x14ac:dyDescent="0.2">
      <c r="A3178" s="25"/>
      <c r="B3178" s="25"/>
      <c r="C3178" s="25"/>
      <c r="D3178" s="25"/>
      <c r="E3178" s="25"/>
      <c r="F3178" s="25"/>
      <c r="G3178" s="25"/>
      <c r="H3178" s="25"/>
      <c r="I3178" s="25"/>
      <c r="J3178" s="25"/>
      <c r="K3178" s="25"/>
      <c r="L3178" s="25"/>
      <c r="M3178" s="25"/>
      <c r="N3178" s="25"/>
      <c r="O3178" s="25"/>
    </row>
    <row r="3179" spans="1:15" s="41" customFormat="1" ht="214.5" customHeight="1" x14ac:dyDescent="0.2">
      <c r="A3179" s="25"/>
      <c r="B3179" s="25"/>
      <c r="C3179" s="25"/>
      <c r="D3179" s="25"/>
      <c r="E3179" s="25"/>
      <c r="F3179" s="25"/>
      <c r="G3179" s="25"/>
      <c r="H3179" s="25"/>
      <c r="I3179" s="25"/>
      <c r="J3179" s="25"/>
      <c r="K3179" s="25"/>
      <c r="L3179" s="25"/>
      <c r="M3179" s="25"/>
      <c r="N3179" s="25"/>
      <c r="O3179" s="25"/>
    </row>
    <row r="3180" spans="1:15" s="41" customFormat="1" ht="214.5" customHeight="1" x14ac:dyDescent="0.2">
      <c r="A3180" s="25"/>
      <c r="B3180" s="25"/>
      <c r="C3180" s="25"/>
      <c r="D3180" s="25"/>
      <c r="E3180" s="25"/>
      <c r="F3180" s="25"/>
      <c r="G3180" s="25"/>
      <c r="H3180" s="25"/>
      <c r="I3180" s="25"/>
      <c r="J3180" s="25"/>
      <c r="K3180" s="25"/>
      <c r="L3180" s="25"/>
      <c r="M3180" s="25"/>
      <c r="N3180" s="25"/>
      <c r="O3180" s="25"/>
    </row>
    <row r="3181" spans="1:15" s="41" customFormat="1" ht="214.5" customHeight="1" x14ac:dyDescent="0.2">
      <c r="A3181" s="25"/>
      <c r="B3181" s="25"/>
      <c r="C3181" s="25"/>
      <c r="D3181" s="25"/>
      <c r="E3181" s="25"/>
      <c r="F3181" s="25"/>
      <c r="G3181" s="25"/>
      <c r="H3181" s="25"/>
      <c r="I3181" s="25"/>
      <c r="J3181" s="25"/>
      <c r="K3181" s="25"/>
      <c r="L3181" s="25"/>
      <c r="M3181" s="25"/>
      <c r="N3181" s="25"/>
      <c r="O3181" s="25"/>
    </row>
    <row r="3182" spans="1:15" s="41" customFormat="1" ht="214.5" customHeight="1" x14ac:dyDescent="0.2">
      <c r="A3182" s="25"/>
      <c r="B3182" s="25"/>
      <c r="C3182" s="25"/>
      <c r="D3182" s="25"/>
      <c r="E3182" s="25"/>
      <c r="F3182" s="25"/>
      <c r="G3182" s="25"/>
      <c r="H3182" s="25"/>
      <c r="I3182" s="25"/>
      <c r="J3182" s="25"/>
      <c r="K3182" s="25"/>
      <c r="L3182" s="25"/>
      <c r="M3182" s="25"/>
      <c r="N3182" s="25"/>
      <c r="O3182" s="25"/>
    </row>
    <row r="3183" spans="1:15" s="41" customFormat="1" ht="214.5" customHeight="1" x14ac:dyDescent="0.2">
      <c r="A3183" s="25"/>
      <c r="B3183" s="25"/>
      <c r="C3183" s="25"/>
      <c r="D3183" s="25"/>
      <c r="E3183" s="25"/>
      <c r="F3183" s="25"/>
      <c r="G3183" s="25"/>
      <c r="H3183" s="25"/>
      <c r="I3183" s="25"/>
      <c r="J3183" s="25"/>
      <c r="K3183" s="25"/>
      <c r="L3183" s="25"/>
      <c r="M3183" s="25"/>
      <c r="N3183" s="25"/>
      <c r="O3183" s="25"/>
    </row>
    <row r="3184" spans="1:15" s="41" customFormat="1" ht="214.5" customHeight="1" x14ac:dyDescent="0.2">
      <c r="A3184" s="25"/>
      <c r="B3184" s="25"/>
      <c r="C3184" s="25"/>
      <c r="D3184" s="25"/>
      <c r="E3184" s="25"/>
      <c r="F3184" s="25"/>
      <c r="G3184" s="25"/>
      <c r="H3184" s="25"/>
      <c r="I3184" s="25"/>
      <c r="J3184" s="25"/>
      <c r="K3184" s="25"/>
      <c r="L3184" s="25"/>
      <c r="M3184" s="25"/>
      <c r="N3184" s="25"/>
      <c r="O3184" s="25"/>
    </row>
    <row r="3185" spans="1:15" s="41" customFormat="1" ht="214.5" customHeight="1" x14ac:dyDescent="0.2">
      <c r="A3185" s="25"/>
      <c r="B3185" s="25"/>
      <c r="C3185" s="25"/>
      <c r="D3185" s="25"/>
      <c r="E3185" s="25"/>
      <c r="F3185" s="25"/>
      <c r="G3185" s="25"/>
      <c r="H3185" s="25"/>
      <c r="I3185" s="25"/>
      <c r="J3185" s="25"/>
      <c r="K3185" s="25"/>
      <c r="L3185" s="25"/>
      <c r="M3185" s="25"/>
      <c r="N3185" s="25"/>
      <c r="O3185" s="25"/>
    </row>
    <row r="3186" spans="1:15" s="41" customFormat="1" ht="214.5" customHeight="1" x14ac:dyDescent="0.2">
      <c r="A3186" s="25"/>
      <c r="B3186" s="25"/>
      <c r="C3186" s="25"/>
      <c r="D3186" s="25"/>
      <c r="E3186" s="25"/>
      <c r="F3186" s="25"/>
      <c r="G3186" s="25"/>
      <c r="H3186" s="25"/>
      <c r="I3186" s="25"/>
      <c r="J3186" s="25"/>
      <c r="K3186" s="25"/>
      <c r="L3186" s="25"/>
      <c r="M3186" s="25"/>
      <c r="N3186" s="25"/>
      <c r="O3186" s="25"/>
    </row>
    <row r="3187" spans="1:15" s="41" customFormat="1" ht="214.5" customHeight="1" x14ac:dyDescent="0.2">
      <c r="A3187" s="25"/>
      <c r="B3187" s="25"/>
      <c r="C3187" s="25"/>
      <c r="D3187" s="25"/>
      <c r="E3187" s="25"/>
      <c r="F3187" s="25"/>
      <c r="G3187" s="25"/>
      <c r="H3187" s="25"/>
      <c r="I3187" s="25"/>
      <c r="J3187" s="25"/>
      <c r="K3187" s="25"/>
      <c r="L3187" s="25"/>
      <c r="M3187" s="25"/>
      <c r="N3187" s="25"/>
      <c r="O3187" s="25"/>
    </row>
    <row r="3188" spans="1:15" s="41" customFormat="1" ht="214.5" customHeight="1" x14ac:dyDescent="0.2">
      <c r="A3188" s="25"/>
      <c r="B3188" s="25"/>
      <c r="C3188" s="25"/>
      <c r="D3188" s="25"/>
      <c r="E3188" s="25"/>
      <c r="F3188" s="25"/>
      <c r="G3188" s="25"/>
      <c r="H3188" s="25"/>
      <c r="I3188" s="25"/>
      <c r="J3188" s="25"/>
      <c r="K3188" s="25"/>
      <c r="L3188" s="25"/>
      <c r="M3188" s="25"/>
      <c r="N3188" s="25"/>
      <c r="O3188" s="25"/>
    </row>
    <row r="3189" spans="1:15" s="41" customFormat="1" ht="214.5" customHeight="1" x14ac:dyDescent="0.2">
      <c r="A3189" s="25"/>
      <c r="B3189" s="25"/>
      <c r="C3189" s="25"/>
      <c r="D3189" s="25"/>
      <c r="E3189" s="25"/>
      <c r="F3189" s="25"/>
      <c r="G3189" s="25"/>
      <c r="H3189" s="25"/>
      <c r="I3189" s="25"/>
      <c r="J3189" s="25"/>
      <c r="K3189" s="25"/>
      <c r="L3189" s="25"/>
      <c r="M3189" s="25"/>
      <c r="N3189" s="25"/>
      <c r="O3189" s="25"/>
    </row>
    <row r="3190" spans="1:15" s="41" customFormat="1" ht="214.5" customHeight="1" x14ac:dyDescent="0.2">
      <c r="A3190" s="25"/>
      <c r="B3190" s="25"/>
      <c r="C3190" s="25"/>
      <c r="D3190" s="25"/>
      <c r="E3190" s="25"/>
      <c r="F3190" s="25"/>
      <c r="G3190" s="25"/>
      <c r="H3190" s="25"/>
      <c r="I3190" s="25"/>
      <c r="J3190" s="25"/>
      <c r="K3190" s="25"/>
      <c r="L3190" s="25"/>
      <c r="M3190" s="25"/>
      <c r="N3190" s="25"/>
      <c r="O3190" s="25"/>
    </row>
    <row r="3191" spans="1:15" s="41" customFormat="1" ht="214.5" customHeight="1" x14ac:dyDescent="0.2">
      <c r="A3191" s="25"/>
      <c r="B3191" s="25"/>
      <c r="C3191" s="25"/>
      <c r="D3191" s="25"/>
      <c r="E3191" s="25"/>
      <c r="F3191" s="25"/>
      <c r="G3191" s="25"/>
      <c r="H3191" s="25"/>
      <c r="I3191" s="25"/>
      <c r="J3191" s="25"/>
      <c r="K3191" s="25"/>
      <c r="L3191" s="25"/>
      <c r="M3191" s="25"/>
      <c r="N3191" s="25"/>
      <c r="O3191" s="25"/>
    </row>
    <row r="3192" spans="1:15" s="41" customFormat="1" ht="214.5" customHeight="1" x14ac:dyDescent="0.2">
      <c r="A3192" s="25"/>
      <c r="B3192" s="25"/>
      <c r="C3192" s="25"/>
      <c r="D3192" s="25"/>
      <c r="E3192" s="25"/>
      <c r="F3192" s="25"/>
      <c r="G3192" s="25"/>
      <c r="H3192" s="25"/>
      <c r="I3192" s="25"/>
      <c r="J3192" s="25"/>
      <c r="K3192" s="25"/>
      <c r="L3192" s="25"/>
      <c r="M3192" s="25"/>
      <c r="N3192" s="25"/>
      <c r="O3192" s="25"/>
    </row>
    <row r="3193" spans="1:15" s="41" customFormat="1" ht="214.5" customHeight="1" x14ac:dyDescent="0.2">
      <c r="A3193" s="25"/>
      <c r="B3193" s="25"/>
      <c r="C3193" s="25"/>
      <c r="D3193" s="25"/>
      <c r="E3193" s="25"/>
      <c r="F3193" s="25"/>
      <c r="G3193" s="25"/>
      <c r="H3193" s="25"/>
      <c r="I3193" s="25"/>
      <c r="J3193" s="25"/>
      <c r="K3193" s="25"/>
      <c r="L3193" s="25"/>
      <c r="M3193" s="25"/>
      <c r="N3193" s="25"/>
      <c r="O3193" s="25"/>
    </row>
    <row r="3194" spans="1:15" s="41" customFormat="1" ht="214.5" customHeight="1" x14ac:dyDescent="0.2">
      <c r="A3194" s="25"/>
      <c r="B3194" s="25"/>
      <c r="C3194" s="25"/>
      <c r="D3194" s="25"/>
      <c r="E3194" s="25"/>
      <c r="F3194" s="25"/>
      <c r="G3194" s="25"/>
      <c r="H3194" s="25"/>
      <c r="I3194" s="25"/>
      <c r="J3194" s="25"/>
      <c r="K3194" s="25"/>
      <c r="L3194" s="25"/>
      <c r="M3194" s="25"/>
      <c r="N3194" s="25"/>
      <c r="O3194" s="25"/>
    </row>
    <row r="3195" spans="1:15" s="41" customFormat="1" ht="214.5" customHeight="1" x14ac:dyDescent="0.2">
      <c r="A3195" s="25"/>
      <c r="B3195" s="25"/>
      <c r="C3195" s="25"/>
      <c r="D3195" s="25"/>
      <c r="E3195" s="25"/>
      <c r="F3195" s="25"/>
      <c r="G3195" s="25"/>
      <c r="H3195" s="25"/>
      <c r="I3195" s="25"/>
      <c r="J3195" s="25"/>
      <c r="K3195" s="25"/>
      <c r="L3195" s="25"/>
      <c r="M3195" s="25"/>
      <c r="N3195" s="25"/>
      <c r="O3195" s="25"/>
    </row>
    <row r="3196" spans="1:15" s="41" customFormat="1" ht="214.5" customHeight="1" x14ac:dyDescent="0.2">
      <c r="A3196" s="25"/>
      <c r="B3196" s="25"/>
      <c r="C3196" s="25"/>
      <c r="D3196" s="25"/>
      <c r="E3196" s="25"/>
      <c r="F3196" s="25"/>
      <c r="G3196" s="25"/>
      <c r="H3196" s="25"/>
      <c r="I3196" s="25"/>
      <c r="J3196" s="25"/>
      <c r="K3196" s="25"/>
      <c r="L3196" s="25"/>
      <c r="M3196" s="25"/>
      <c r="N3196" s="25"/>
      <c r="O3196" s="25"/>
    </row>
    <row r="3197" spans="1:15" s="41" customFormat="1" ht="214.5" customHeight="1" x14ac:dyDescent="0.2">
      <c r="A3197" s="25"/>
      <c r="B3197" s="25"/>
      <c r="C3197" s="25"/>
      <c r="D3197" s="25"/>
      <c r="E3197" s="25"/>
      <c r="F3197" s="25"/>
      <c r="G3197" s="25"/>
      <c r="H3197" s="25"/>
      <c r="I3197" s="25"/>
      <c r="J3197" s="25"/>
      <c r="K3197" s="25"/>
      <c r="L3197" s="25"/>
      <c r="M3197" s="25"/>
      <c r="N3197" s="25"/>
      <c r="O3197" s="25"/>
    </row>
    <row r="3198" spans="1:15" s="41" customFormat="1" ht="214.5" customHeight="1" x14ac:dyDescent="0.2">
      <c r="A3198" s="25"/>
      <c r="B3198" s="25"/>
      <c r="C3198" s="25"/>
      <c r="D3198" s="25"/>
      <c r="E3198" s="25"/>
      <c r="F3198" s="25"/>
      <c r="G3198" s="25"/>
      <c r="H3198" s="25"/>
      <c r="I3198" s="25"/>
      <c r="J3198" s="25"/>
      <c r="K3198" s="25"/>
      <c r="L3198" s="25"/>
      <c r="M3198" s="25"/>
      <c r="N3198" s="25"/>
      <c r="O3198" s="25"/>
    </row>
    <row r="3199" spans="1:15" s="41" customFormat="1" ht="214.5" customHeight="1" x14ac:dyDescent="0.2">
      <c r="A3199" s="25"/>
      <c r="B3199" s="25"/>
      <c r="C3199" s="25"/>
      <c r="D3199" s="25"/>
      <c r="E3199" s="25"/>
      <c r="F3199" s="25"/>
      <c r="G3199" s="25"/>
      <c r="H3199" s="25"/>
      <c r="I3199" s="25"/>
      <c r="J3199" s="25"/>
      <c r="K3199" s="25"/>
      <c r="L3199" s="25"/>
      <c r="M3199" s="25"/>
      <c r="N3199" s="25"/>
      <c r="O3199" s="25"/>
    </row>
    <row r="3200" spans="1:15" s="41" customFormat="1" ht="214.5" customHeight="1" x14ac:dyDescent="0.2">
      <c r="A3200" s="25"/>
      <c r="B3200" s="25"/>
      <c r="C3200" s="25"/>
      <c r="D3200" s="25"/>
      <c r="E3200" s="25"/>
      <c r="F3200" s="25"/>
      <c r="G3200" s="25"/>
      <c r="H3200" s="25"/>
      <c r="I3200" s="25"/>
      <c r="J3200" s="25"/>
      <c r="K3200" s="25"/>
      <c r="L3200" s="25"/>
      <c r="M3200" s="25"/>
      <c r="N3200" s="25"/>
      <c r="O3200" s="25"/>
    </row>
    <row r="3201" spans="1:15" s="41" customFormat="1" ht="214.5" customHeight="1" x14ac:dyDescent="0.2">
      <c r="A3201" s="25"/>
      <c r="B3201" s="25"/>
      <c r="C3201" s="25"/>
      <c r="D3201" s="25"/>
      <c r="E3201" s="25"/>
      <c r="F3201" s="25"/>
      <c r="G3201" s="25"/>
      <c r="H3201" s="25"/>
      <c r="I3201" s="25"/>
      <c r="J3201" s="25"/>
      <c r="K3201" s="25"/>
      <c r="L3201" s="25"/>
      <c r="M3201" s="25"/>
      <c r="N3201" s="25"/>
      <c r="O3201" s="25"/>
    </row>
    <row r="3202" spans="1:15" s="41" customFormat="1" ht="214.5" customHeight="1" x14ac:dyDescent="0.2">
      <c r="A3202" s="25"/>
      <c r="B3202" s="25"/>
      <c r="C3202" s="25"/>
      <c r="D3202" s="25"/>
      <c r="E3202" s="25"/>
      <c r="F3202" s="25"/>
      <c r="G3202" s="25"/>
      <c r="H3202" s="25"/>
      <c r="I3202" s="25"/>
      <c r="J3202" s="25"/>
      <c r="K3202" s="25"/>
      <c r="L3202" s="25"/>
      <c r="M3202" s="25"/>
      <c r="N3202" s="25"/>
      <c r="O3202" s="25"/>
    </row>
    <row r="3203" spans="1:15" s="41" customFormat="1" ht="214.5" customHeight="1" x14ac:dyDescent="0.2">
      <c r="A3203" s="25"/>
      <c r="B3203" s="25"/>
      <c r="C3203" s="25"/>
      <c r="D3203" s="25"/>
      <c r="E3203" s="25"/>
      <c r="F3203" s="25"/>
      <c r="G3203" s="25"/>
      <c r="H3203" s="25"/>
      <c r="I3203" s="25"/>
      <c r="J3203" s="25"/>
      <c r="K3203" s="25"/>
      <c r="L3203" s="25"/>
      <c r="M3203" s="25"/>
      <c r="N3203" s="25"/>
      <c r="O3203" s="25"/>
    </row>
    <row r="3204" spans="1:15" s="41" customFormat="1" ht="214.5" customHeight="1" x14ac:dyDescent="0.2">
      <c r="A3204" s="25"/>
      <c r="B3204" s="25"/>
      <c r="C3204" s="25"/>
      <c r="D3204" s="25"/>
      <c r="E3204" s="25"/>
      <c r="F3204" s="25"/>
      <c r="G3204" s="25"/>
      <c r="H3204" s="25"/>
      <c r="I3204" s="25"/>
      <c r="J3204" s="25"/>
      <c r="K3204" s="25"/>
      <c r="L3204" s="25"/>
      <c r="M3204" s="25"/>
      <c r="N3204" s="25"/>
      <c r="O3204" s="25"/>
    </row>
    <row r="3205" spans="1:15" s="41" customFormat="1" ht="214.5" customHeight="1" x14ac:dyDescent="0.2">
      <c r="A3205" s="25"/>
      <c r="B3205" s="25"/>
      <c r="C3205" s="25"/>
      <c r="D3205" s="25"/>
      <c r="E3205" s="25"/>
      <c r="F3205" s="25"/>
      <c r="G3205" s="25"/>
      <c r="H3205" s="25"/>
      <c r="I3205" s="25"/>
      <c r="J3205" s="25"/>
      <c r="K3205" s="25"/>
      <c r="L3205" s="25"/>
      <c r="M3205" s="25"/>
      <c r="N3205" s="25"/>
      <c r="O3205" s="25"/>
    </row>
    <row r="3206" spans="1:15" s="41" customFormat="1" ht="214.5" customHeight="1" x14ac:dyDescent="0.2">
      <c r="A3206" s="25"/>
      <c r="B3206" s="25"/>
      <c r="C3206" s="25"/>
      <c r="D3206" s="25"/>
      <c r="E3206" s="25"/>
      <c r="F3206" s="25"/>
      <c r="G3206" s="25"/>
      <c r="H3206" s="25"/>
      <c r="I3206" s="25"/>
      <c r="J3206" s="25"/>
      <c r="K3206" s="25"/>
      <c r="L3206" s="25"/>
      <c r="M3206" s="25"/>
      <c r="N3206" s="25"/>
      <c r="O3206" s="25"/>
    </row>
    <row r="3207" spans="1:15" s="41" customFormat="1" ht="214.5" customHeight="1" x14ac:dyDescent="0.2">
      <c r="A3207" s="25"/>
      <c r="B3207" s="25"/>
      <c r="C3207" s="25"/>
      <c r="D3207" s="25"/>
      <c r="E3207" s="25"/>
      <c r="F3207" s="25"/>
      <c r="G3207" s="25"/>
      <c r="H3207" s="25"/>
      <c r="I3207" s="25"/>
      <c r="J3207" s="25"/>
      <c r="K3207" s="25"/>
      <c r="L3207" s="25"/>
      <c r="M3207" s="25"/>
      <c r="N3207" s="25"/>
      <c r="O3207" s="25"/>
    </row>
    <row r="3208" spans="1:15" s="41" customFormat="1" ht="214.5" customHeight="1" x14ac:dyDescent="0.2">
      <c r="A3208" s="25"/>
      <c r="B3208" s="25"/>
      <c r="C3208" s="25"/>
      <c r="D3208" s="25"/>
      <c r="E3208" s="25"/>
      <c r="F3208" s="25"/>
      <c r="G3208" s="25"/>
      <c r="H3208" s="25"/>
      <c r="I3208" s="25"/>
      <c r="J3208" s="25"/>
      <c r="K3208" s="25"/>
      <c r="L3208" s="25"/>
      <c r="M3208" s="25"/>
      <c r="N3208" s="25"/>
      <c r="O3208" s="25"/>
    </row>
    <row r="3209" spans="1:15" s="41" customFormat="1" ht="214.5" customHeight="1" x14ac:dyDescent="0.2">
      <c r="A3209" s="25"/>
      <c r="B3209" s="25"/>
      <c r="C3209" s="25"/>
      <c r="D3209" s="25"/>
      <c r="E3209" s="25"/>
      <c r="F3209" s="25"/>
      <c r="G3209" s="25"/>
      <c r="H3209" s="25"/>
      <c r="I3209" s="25"/>
      <c r="J3209" s="25"/>
      <c r="K3209" s="25"/>
      <c r="L3209" s="25"/>
      <c r="M3209" s="25"/>
      <c r="N3209" s="25"/>
      <c r="O3209" s="25"/>
    </row>
    <row r="3210" spans="1:15" s="41" customFormat="1" ht="214.5" customHeight="1" x14ac:dyDescent="0.2">
      <c r="A3210" s="25"/>
      <c r="B3210" s="25"/>
      <c r="C3210" s="25"/>
      <c r="D3210" s="25"/>
      <c r="E3210" s="25"/>
      <c r="F3210" s="25"/>
      <c r="G3210" s="25"/>
      <c r="H3210" s="25"/>
      <c r="I3210" s="25"/>
      <c r="J3210" s="25"/>
      <c r="K3210" s="25"/>
      <c r="L3210" s="25"/>
      <c r="M3210" s="25"/>
      <c r="N3210" s="25"/>
      <c r="O3210" s="25"/>
    </row>
    <row r="3211" spans="1:15" s="41" customFormat="1" ht="214.5" customHeight="1" x14ac:dyDescent="0.2">
      <c r="A3211" s="25"/>
      <c r="B3211" s="25"/>
      <c r="C3211" s="25"/>
      <c r="D3211" s="25"/>
      <c r="E3211" s="25"/>
      <c r="F3211" s="25"/>
      <c r="G3211" s="25"/>
      <c r="H3211" s="25"/>
      <c r="I3211" s="25"/>
      <c r="J3211" s="25"/>
      <c r="K3211" s="25"/>
      <c r="L3211" s="25"/>
      <c r="M3211" s="25"/>
      <c r="N3211" s="25"/>
      <c r="O3211" s="25"/>
    </row>
    <row r="3212" spans="1:15" s="41" customFormat="1" ht="214.5" customHeight="1" x14ac:dyDescent="0.2">
      <c r="A3212" s="25"/>
      <c r="B3212" s="25"/>
      <c r="C3212" s="25"/>
      <c r="D3212" s="25"/>
      <c r="E3212" s="25"/>
      <c r="F3212" s="25"/>
      <c r="G3212" s="25"/>
      <c r="H3212" s="25"/>
      <c r="I3212" s="25"/>
      <c r="J3212" s="25"/>
      <c r="K3212" s="25"/>
      <c r="L3212" s="25"/>
      <c r="M3212" s="25"/>
      <c r="N3212" s="25"/>
      <c r="O3212" s="25"/>
    </row>
    <row r="3213" spans="1:15" s="41" customFormat="1" ht="214.5" customHeight="1" x14ac:dyDescent="0.2">
      <c r="A3213" s="25"/>
      <c r="B3213" s="25"/>
      <c r="C3213" s="25"/>
      <c r="D3213" s="25"/>
      <c r="E3213" s="25"/>
      <c r="F3213" s="25"/>
      <c r="G3213" s="25"/>
      <c r="H3213" s="25"/>
      <c r="I3213" s="25"/>
      <c r="J3213" s="25"/>
      <c r="K3213" s="25"/>
      <c r="L3213" s="25"/>
      <c r="M3213" s="25"/>
      <c r="N3213" s="25"/>
      <c r="O3213" s="25"/>
    </row>
    <row r="3214" spans="1:15" s="41" customFormat="1" ht="214.5" customHeight="1" x14ac:dyDescent="0.2">
      <c r="A3214" s="25"/>
      <c r="B3214" s="25"/>
      <c r="C3214" s="25"/>
      <c r="D3214" s="25"/>
      <c r="E3214" s="25"/>
      <c r="F3214" s="25"/>
      <c r="G3214" s="25"/>
      <c r="H3214" s="25"/>
      <c r="I3214" s="25"/>
      <c r="J3214" s="25"/>
      <c r="K3214" s="25"/>
      <c r="L3214" s="25"/>
      <c r="M3214" s="25"/>
      <c r="N3214" s="25"/>
      <c r="O3214" s="25"/>
    </row>
    <row r="3215" spans="1:15" s="41" customFormat="1" ht="214.5" customHeight="1" x14ac:dyDescent="0.2">
      <c r="A3215" s="25"/>
      <c r="B3215" s="25"/>
      <c r="C3215" s="25"/>
      <c r="D3215" s="25"/>
      <c r="E3215" s="25"/>
      <c r="F3215" s="25"/>
      <c r="G3215" s="25"/>
      <c r="H3215" s="25"/>
      <c r="I3215" s="25"/>
      <c r="J3215" s="25"/>
      <c r="K3215" s="25"/>
      <c r="L3215" s="25"/>
      <c r="M3215" s="25"/>
      <c r="N3215" s="25"/>
      <c r="O3215" s="25"/>
    </row>
    <row r="3216" spans="1:15" s="41" customFormat="1" ht="214.5" customHeight="1" x14ac:dyDescent="0.2">
      <c r="A3216" s="25"/>
      <c r="B3216" s="25"/>
      <c r="C3216" s="25"/>
      <c r="D3216" s="25"/>
      <c r="E3216" s="25"/>
      <c r="F3216" s="25"/>
      <c r="G3216" s="25"/>
      <c r="H3216" s="25"/>
      <c r="I3216" s="25"/>
      <c r="J3216" s="25"/>
      <c r="K3216" s="25"/>
      <c r="L3216" s="25"/>
      <c r="M3216" s="25"/>
      <c r="N3216" s="25"/>
      <c r="O3216" s="25"/>
    </row>
  </sheetData>
  <mergeCells count="3">
    <mergeCell ref="A1:O1"/>
    <mergeCell ref="A2:O2"/>
    <mergeCell ref="A3:O3"/>
  </mergeCells>
  <phoneticPr fontId="4" type="noConversion"/>
  <hyperlinks>
    <hyperlink ref="I130" r:id="rId1" display="Общее собрание членов, Совет, Генеральный директор, Контрольная комиссия, Дисциплинарный комитет"/>
    <hyperlink ref="I131" r:id="rId2" display="Общее собрание членов, Совет, Председатель, Контрольный  комитет, Дисциплинарная комиссия, Ревизионная комиссия"/>
    <hyperlink ref="I132" r:id="rId3" display="Общее собрание членов, Совет, Президент, Контрольная комиссия, Дисциплинарный комитет, Ревизионная комиссия"/>
    <hyperlink ref="I133" r:id="rId4" display="Общее собрание членов, Совет, Директор, Контрольный комитет, Дисциплинарный комитет, Ревизионная комиссия"/>
    <hyperlink ref="I134" r:id="rId5" display="Общее собрание членов, Совет, Директор, Контрольный комитет, Дисциплинарный комитет, Ревизионный комитет"/>
    <hyperlink ref="I135" r:id="rId6" display="Общее собрание членов, Совет, Генеральный директор, Контрольный комитет, Дисциплинарный комитет, Третейский суд"/>
    <hyperlink ref="H137" r:id="rId7" display="Перечень стандартов СРО-Э-131"/>
    <hyperlink ref="I137" r:id="rId8" display="Общее собрание членов, Совет, Президент,"/>
    <hyperlink ref="H138" r:id="rId9" display="Перечень стандартов СРО-Э-132"/>
    <hyperlink ref="I138" r:id="rId10" display="Общее собрание членов, Совет, Президент,"/>
    <hyperlink ref="H139" r:id="rId11" display="Перечень стандартов СРО-Э-133"/>
    <hyperlink ref="I139" r:id="rId12" display="Общее собрание членов, Совет, Директор, Контрольный комитет, Дисциплинарная комиссия "/>
    <hyperlink ref="H11" r:id="rId13" display="Перечень стандартов СРО-Э-005"/>
    <hyperlink ref="I11" r:id="rId14" display="Органы управления СРО-Э-005.doc"/>
    <hyperlink ref="H15" r:id="rId15" display="Перечень стандартов СРО-Э-009"/>
    <hyperlink ref="I15" r:id="rId16" display="Общее собрание, Президент, Президиум, Генеральный директор, Дисциплинарная комиссия, Контрольная комиссия, Ревизионная комиссия"/>
    <hyperlink ref="H29" r:id="rId17" display="Перечень стандартов СРО-Э-023"/>
    <hyperlink ref="I29" r:id="rId18" display=" Общее собрание членов, Совет, Исполнительный директор, Ревизионная комиссия, Контрольная комиссия, Дисциплинарная комиссия, Третейский суд"/>
    <hyperlink ref="H30" r:id="rId19" display="Перечень стандартов СРО-Э-024"/>
    <hyperlink ref="I30" r:id="rId20" display="Органы управления СРО-Э-024.doc"/>
    <hyperlink ref="H31" r:id="rId21" display="Перечень стандартов СРО-Э-025"/>
    <hyperlink ref="I31" r:id="rId22" display="Общее собрание членов, Совет, Президент, Комиссия по контролю, Дисциплинарная комиссия"/>
    <hyperlink ref="H34" r:id="rId23" display="Перечень стандартов СРО-Э-028"/>
    <hyperlink ref="H35" r:id="rId24" display="Перечень стандартов СРО-Э-029"/>
    <hyperlink ref="I35" r:id="rId25" display="Общее собрание, Генеральный директор, Совет партнерства, Контрольная комиссия, Дисциплинарная комиссия, Третейский суд, Ревизионная комиссия"/>
    <hyperlink ref="H42" r:id="rId26" display="Перечень стандартов СРО-Э-036"/>
    <hyperlink ref="I42" r:id="rId27" display="Органы управления СРО-Э-036.doc"/>
    <hyperlink ref="H43" r:id="rId28" display="Перечень стандартов СРО-Э-037"/>
    <hyperlink ref="I43" r:id="rId29" display="Органы управления СРО-Э-037.doc"/>
    <hyperlink ref="H46" r:id="rId30" display="Перечень стандартов СРО-Э-040"/>
    <hyperlink ref="I46" r:id="rId31" display="Органы управления СРО-Э-040.doc"/>
    <hyperlink ref="H48" r:id="rId32" display="Перечень стандартов СРО-Э-042"/>
    <hyperlink ref="I48" r:id="rId33" display="Общее собрание, Исполнительный директор , Правление Партнерства, Ревизионная комиссия, Дисциплинарная комиссия, Третейский суд"/>
    <hyperlink ref="H51" r:id="rId34" display="Перечень стандартов СРО-Э-045"/>
    <hyperlink ref="I51" r:id="rId35" display="Общее собрание, Директор,  Совет Правления в составе, включая Председателя Совета Правления, Ревизионная комиссия, Контрольная комиссия, Дисциплинарная комиссия"/>
    <hyperlink ref="H55" r:id="rId36" display="Перечень стандартов СРО-Э-049"/>
    <hyperlink ref="I55" r:id="rId37" display="Органы управления СРО-Э-049.doc"/>
    <hyperlink ref="H59" r:id="rId38" display="Перечень стандартов СРО-Э-053"/>
    <hyperlink ref="I59" r:id="rId39" display="Органы управления СРО-Э-053.doc"/>
    <hyperlink ref="H62" r:id="rId40" display="Перечень стандартов СРО-Э-056"/>
    <hyperlink ref="I62" r:id="rId41" display="Органы управления СРО-Э-056.doc"/>
    <hyperlink ref="H66" r:id="rId42" display="Перечень стандартов СРО-Э-060"/>
    <hyperlink ref="I66" r:id="rId43" display="Органы управления СРО-Э-060.doc"/>
    <hyperlink ref="H67" r:id="rId44" display="Перечень стандартов СРО-Э-061"/>
    <hyperlink ref="I67" r:id="rId45" display="Органы управления СРО-Э-061.doc"/>
    <hyperlink ref="H68" r:id="rId46" display="Перечень стандартов СРО-Э-062"/>
    <hyperlink ref="I68" r:id="rId47" display="Органы управления СРО-Э-062.doc"/>
    <hyperlink ref="H72" r:id="rId48" display="Перечень стандартов СРО-Э-066"/>
    <hyperlink ref="I72" r:id="rId49" display="Органы управления СРО-Э-066.doc"/>
    <hyperlink ref="H79" r:id="rId50" display="Перечень стандартов СРО-Э-073"/>
    <hyperlink ref="I79" r:id="rId51" display="Органы управления СРО-Э-073.doc"/>
    <hyperlink ref="H80" r:id="rId52" display="Перечень стандартов СРО-Э-074"/>
    <hyperlink ref="I80" r:id="rId53" display="Органы управления СРО-Э-074.doc"/>
    <hyperlink ref="H81" r:id="rId54" display="Перечень стандартов СРО-Э-075"/>
    <hyperlink ref="I81" r:id="rId55" display="Общее собрание членов, Совет партнерства, Президент, Контрольная комиссия, Дисциплинарная комиссия"/>
    <hyperlink ref="H83" r:id="rId56" display="Перечень стандартов СРО-Э-077"/>
    <hyperlink ref="H86" r:id="rId57" display="Перечень стандартов СРО-Э-080"/>
    <hyperlink ref="I86" r:id="rId58" display="Общее собрание членов, Коллегия, Исполнительный директор, Контрольный комитет, Дисциплиный комитет, Ревизионная комиссия "/>
    <hyperlink ref="H89" r:id="rId59" display="Перечень стандартов СРО-Э-083"/>
    <hyperlink ref="I89" r:id="rId60" display="Общее собрание членов, Правление, Директор, Комиссия по осуществлению контроля, Дисциплиная комиссия, Комиссия по урегулированию конфликта интересов "/>
    <hyperlink ref="H90" r:id="rId61" display="Перечень стандартов СРО-Э-084"/>
    <hyperlink ref="I90" r:id="rId62" display="Общее собрание членов, Совет, Генеральный директор, Контрольная комиссия, Дисциплиная комиссия, Ревизионная комиссия "/>
    <hyperlink ref="H91" r:id="rId63" display="Перечень стандартов СРО-Э-085"/>
    <hyperlink ref="I91" r:id="rId64" display="Общее собрание членов, Правление, Президент, Контрольный комитет, Дисциплиная комиссия "/>
    <hyperlink ref="H93" r:id="rId65" display="Перечень стандартов СРО-Э-087"/>
    <hyperlink ref="I93" r:id="rId66" display="Общее собрание членов, Совет, Генеральный директор , Контрольный комитет, Дисциплинарный комитет "/>
    <hyperlink ref="H94" r:id="rId67" display="Перечень стандартов СРО-Э-088"/>
    <hyperlink ref="I94" r:id="rId68" display="Общее собрание членов, Совет, Президент, Контрольная комиссия, Дисциплинарная комиссия,Ревизионная комиссия "/>
    <hyperlink ref="H97" r:id="rId69" display="Перечень стандартов СРО-Э-091"/>
    <hyperlink ref="I97" r:id="rId70" display="Общее собрание членов, Совет, Директор, Контрольный комитет, Дисциплинарная комиссия,Ревизионная комиссия "/>
    <hyperlink ref="H98" r:id="rId71" display="Перечень стандартов СРО-Э-092"/>
    <hyperlink ref="I98" r:id="rId72" display="Общее собрание членов, Правление, Директор, Контрольная комиссия, Дисциплинарная комиссия,Ревизионная комиссия "/>
    <hyperlink ref="H100" r:id="rId73" display="Перечень стандартов СРО-Э-094"/>
    <hyperlink ref="I100" r:id="rId74" display="Общее собрание членов, Правление, Директор, Контрольная комиссия, Дисциплинарная комиссия,Ревизор "/>
    <hyperlink ref="H101" r:id="rId75" display="Перечень стандартов СРО-Э-095"/>
    <hyperlink ref="I101" r:id="rId76" display="Общее собрание членов, Президиум, Директор, Контрольная комиссия, Дисциплинарная комиссия,Ревизионная комиссия "/>
    <hyperlink ref="H106" r:id="rId77" display="Перечень стандартов СРО-Э-100"/>
    <hyperlink ref="I106" r:id="rId78" display="Общее собрание членов, Совет, Директор, Контрольная комиссия, Дисциплинарная комиссия, Ревизионная комиссия "/>
    <hyperlink ref="H108" r:id="rId79" display="Перечень стандартов СРО-Э-102"/>
    <hyperlink ref="I108" r:id="rId80" display="Общее собрание членов, Совет, Президент, Контрольная комиссия, Дисциплинарная комиссия, Ревизионная комиссия "/>
    <hyperlink ref="H112" r:id="rId81" display="Перечень стандартов СРО-Э-106"/>
    <hyperlink ref="I112" r:id="rId82" display="Общее собрание членов, Совет, Директор, Контрольная комиссия, Дисциплинарная комиссия, Ревизионная комиссия "/>
    <hyperlink ref="H113" r:id="rId83" display="Перечень стандартов СРО-Э-107"/>
    <hyperlink ref="I113" r:id="rId84" display="Общее собрание членов, Исполнительный директор, Контрольный комитет, Дисциплинарный комитет "/>
    <hyperlink ref="H114" r:id="rId85" display="Перечень стандартов СРО-Э-108"/>
    <hyperlink ref="I114" r:id="rId86" display="Общее собрание членов, Совет, Генеральный директор , Контрольная комиссия, Дисциплинарная комиссия, Ревизионная комиссия, Комиссия по урегулированию конфликта интересов "/>
    <hyperlink ref="H116" r:id="rId87" display="Перечень стандартов СРО-Э-110"/>
    <hyperlink ref="I116" r:id="rId88" display="Общее собрание членов, Совет, Директор, Дисциплинарный комитет, Контрольный комитет "/>
    <hyperlink ref="H118" r:id="rId89" display="Перечень стандартов СРО-Э-112"/>
    <hyperlink ref="I118" r:id="rId90" display="Общее собрание членов, Совет, Директор, Контрольная комиссия, Дисциплинарная комиссия, Ревизионная комиссия "/>
    <hyperlink ref="H120" r:id="rId91" display="Перечень стандартов СРО-Э-114"/>
    <hyperlink ref="I120" r:id="rId92" display="Общее собрание членов, Совет, Директор, Контрольная комиссия, Дисциплинарная комиссия, Ревизор "/>
    <hyperlink ref="H121" r:id="rId93" display="Перечень стандартов СРО-Э-115"/>
    <hyperlink ref="I121" r:id="rId94" display="Общее собрание членов, Совет Партнерства, Исполнительный директор, Контрольная комиссия, Дисциплинарная комиссия, Ревизионная комиссия,Третейский суд "/>
    <hyperlink ref="H122" r:id="rId95" display="Перечень стандартов СРО-Э-116"/>
    <hyperlink ref="I122" r:id="rId96" display="Общее собрание членов, Правление, Генеральный директор, Контрольная комиссия, Дисциплинарная комиссия, Ревизионная комиссия "/>
    <hyperlink ref="H123" r:id="rId97" display="Перечень стандартов СРО-Э-117"/>
    <hyperlink ref="I123" r:id="rId98" display="Общее собрание членов, Совет партнерства, Директор, Контрольная комиссия, Дисциплинарный комитет "/>
    <hyperlink ref="H124" r:id="rId99" display="Перечень стандартов СРО-Э-118"/>
    <hyperlink ref="I124" r:id="rId100" display="Общее собрание членов, Совет партнерства, Президент, Контрольно-экспортный департамент, Дисциплинарный комитет, Третейский суд "/>
    <hyperlink ref="H127" r:id="rId101" display="Перечень стандартов СРО-Э-121"/>
    <hyperlink ref="I127" r:id="rId102" display="Общее собрание членов, Правление, Директор, Комиссия по контролю, Дисциплинарная  комиссия, Ревизионная комиссия "/>
    <hyperlink ref="H128" r:id="rId103" display="Перечень стандартов СРО-Э-122"/>
    <hyperlink ref="I128" r:id="rId104" display="Общее собрание членов, Правление, Генеральный директор, Контрольный комитет, Дисциплинарный комитет, Ревизионная комиссия "/>
    <hyperlink ref="H130" r:id="rId105" display="Перечень стандартов СРО-Э-124"/>
    <hyperlink ref="H131" r:id="rId106" display="Перечень стандартов СРО-Э-125"/>
    <hyperlink ref="H132" r:id="rId107" display="Перечень стандартов СРО-Э-126"/>
    <hyperlink ref="H133" r:id="rId108" display="Перечень стандартов СРО-Э-127"/>
    <hyperlink ref="H134" r:id="rId109" display="Перечень стандартов СРО-Э-128"/>
    <hyperlink ref="H135" r:id="rId110" display="Перечень стандартов СРО-Э-129"/>
    <hyperlink ref="H136" r:id="rId111" display="Перечень стандартов СРО-Э-130"/>
    <hyperlink ref="I136" r:id="rId112" display="Общее собрание членов, Совет, Директор, Контрольная комиссия, Дисциплинарная комиссия, Ревизионная комиссия"/>
    <hyperlink ref="H141" r:id="rId113" display="Перечень стандартов СРО-Э-135"/>
    <hyperlink ref="I141" r:id="rId114" display="Общее собрание членов, Совет, Директор, Контрольный комитет, Дисциплинарный комитет "/>
    <hyperlink ref="H143" r:id="rId115" display="Перечень стандартов СРО-Э-137"/>
    <hyperlink ref="I143" r:id="rId116" display="Общее собрание членов, Совет, Директор, Контрольный комитет, Дисциплинарный комитет, Постоянно действующий третейский суд"/>
    <hyperlink ref="H144" r:id="rId117" display="Перечень стандартов СРО-Э-138"/>
    <hyperlink ref="I144" r:id="rId118" display="Общее собрание членов, Совет, Директор, Контрольный комитет, Дисциплинарный комитет, Постоянно действующий третейский суд"/>
    <hyperlink ref="H146" r:id="rId119"/>
    <hyperlink ref="I146" r:id="rId120" display="Общее собрание членов, Правление, Контрольная комиссия, Дисциплинарная комиссия, Ревизионная комиссия"/>
    <hyperlink ref="H19" r:id="rId121"/>
    <hyperlink ref="I19" r:id="rId122"/>
    <hyperlink ref="H147" r:id="rId123"/>
    <hyperlink ref="I147" r:id="rId124" display="Общее собрание членов,"/>
    <hyperlink ref="I34" r:id="rId125"/>
    <hyperlink ref="I83" r:id="rId126"/>
    <hyperlink ref="I150" r:id="rId127"/>
    <hyperlink ref="H150" r:id="rId128"/>
    <hyperlink ref="H149" r:id="rId129"/>
    <hyperlink ref="I149" r:id="rId130"/>
    <hyperlink ref="H154" r:id="rId131"/>
    <hyperlink ref="I154" r:id="rId132"/>
    <hyperlink ref="H158" r:id="rId133"/>
    <hyperlink ref="I158" r:id="rId134"/>
    <hyperlink ref="H162" r:id="rId135"/>
    <hyperlink ref="I162" r:id="rId136"/>
    <hyperlink ref="H163" r:id="rId137"/>
    <hyperlink ref="I163" r:id="rId138"/>
    <hyperlink ref="H7" r:id="rId139"/>
    <hyperlink ref="I7" r:id="rId140"/>
    <hyperlink ref="H8" r:id="rId141"/>
    <hyperlink ref="I8" r:id="rId142"/>
    <hyperlink ref="H9" r:id="rId143"/>
    <hyperlink ref="I9" r:id="rId144"/>
    <hyperlink ref="H10" r:id="rId145"/>
    <hyperlink ref="H12" r:id="rId146"/>
    <hyperlink ref="I12" r:id="rId147"/>
    <hyperlink ref="H13" r:id="rId148"/>
    <hyperlink ref="I13" r:id="rId149" display="Органы управления СРО-Э-007.doc"/>
    <hyperlink ref="H14" r:id="rId150"/>
    <hyperlink ref="I14" r:id="rId151"/>
    <hyperlink ref="H16" r:id="rId152"/>
    <hyperlink ref="I16" r:id="rId153"/>
    <hyperlink ref="H17" r:id="rId154"/>
    <hyperlink ref="I17" r:id="rId155"/>
    <hyperlink ref="H18" r:id="rId156"/>
    <hyperlink ref="I18" r:id="rId157"/>
    <hyperlink ref="H20" r:id="rId158"/>
    <hyperlink ref="I20" r:id="rId159"/>
    <hyperlink ref="H21" r:id="rId160"/>
    <hyperlink ref="I21" r:id="rId161"/>
    <hyperlink ref="H23" r:id="rId162"/>
    <hyperlink ref="I23" r:id="rId163"/>
    <hyperlink ref="H24" r:id="rId164"/>
    <hyperlink ref="I24" r:id="rId165"/>
    <hyperlink ref="H25" r:id="rId166"/>
    <hyperlink ref="I25" r:id="rId167"/>
    <hyperlink ref="H26" r:id="rId168"/>
    <hyperlink ref="I26" r:id="rId169"/>
    <hyperlink ref="H27" r:id="rId170"/>
    <hyperlink ref="I27" r:id="rId171"/>
    <hyperlink ref="H28" r:id="rId172"/>
    <hyperlink ref="I28" r:id="rId173"/>
    <hyperlink ref="H32" r:id="rId174"/>
    <hyperlink ref="I32" r:id="rId175"/>
    <hyperlink ref="H33" r:id="rId176"/>
    <hyperlink ref="I33" r:id="rId177"/>
    <hyperlink ref="H36" r:id="rId178"/>
    <hyperlink ref="I36" r:id="rId179"/>
    <hyperlink ref="H37" r:id="rId180"/>
    <hyperlink ref="I37" r:id="rId181"/>
    <hyperlink ref="H38" r:id="rId182"/>
    <hyperlink ref="I38" r:id="rId183"/>
    <hyperlink ref="H39" r:id="rId184"/>
    <hyperlink ref="I39" r:id="rId185"/>
    <hyperlink ref="H40" r:id="rId186"/>
    <hyperlink ref="I40" r:id="rId187"/>
    <hyperlink ref="H41" r:id="rId188"/>
    <hyperlink ref="I41" r:id="rId189"/>
    <hyperlink ref="H44" r:id="rId190"/>
    <hyperlink ref="I44" r:id="rId191"/>
    <hyperlink ref="H45" r:id="rId192"/>
    <hyperlink ref="I45" r:id="rId193"/>
    <hyperlink ref="H47" r:id="rId194"/>
    <hyperlink ref="I47" r:id="rId195"/>
    <hyperlink ref="H49" r:id="rId196"/>
    <hyperlink ref="I49" r:id="rId197"/>
    <hyperlink ref="H50" r:id="rId198"/>
    <hyperlink ref="I50" r:id="rId199"/>
    <hyperlink ref="H52" r:id="rId200"/>
    <hyperlink ref="I52" r:id="rId201"/>
    <hyperlink ref="H53" r:id="rId202"/>
    <hyperlink ref="I53" r:id="rId203"/>
    <hyperlink ref="H54" r:id="rId204"/>
    <hyperlink ref="I54" r:id="rId205"/>
    <hyperlink ref="H56" r:id="rId206"/>
    <hyperlink ref="I56" r:id="rId207"/>
    <hyperlink ref="H57" r:id="rId208"/>
    <hyperlink ref="I57" r:id="rId209"/>
    <hyperlink ref="H58" r:id="rId210"/>
    <hyperlink ref="I58" r:id="rId211"/>
    <hyperlink ref="H60" r:id="rId212"/>
    <hyperlink ref="I60" r:id="rId213"/>
    <hyperlink ref="H61" r:id="rId214"/>
    <hyperlink ref="I61" r:id="rId215"/>
    <hyperlink ref="H63" r:id="rId216"/>
    <hyperlink ref="I63" r:id="rId217"/>
    <hyperlink ref="H64" r:id="rId218"/>
    <hyperlink ref="I64" r:id="rId219"/>
    <hyperlink ref="H65" r:id="rId220"/>
    <hyperlink ref="I65" r:id="rId221"/>
    <hyperlink ref="H69" r:id="rId222"/>
    <hyperlink ref="I69" r:id="rId223"/>
    <hyperlink ref="H70" r:id="rId224"/>
    <hyperlink ref="I70" r:id="rId225"/>
    <hyperlink ref="H71" r:id="rId226"/>
    <hyperlink ref="I71" r:id="rId227"/>
    <hyperlink ref="H73" r:id="rId228"/>
    <hyperlink ref="I73" r:id="rId229"/>
    <hyperlink ref="H74" r:id="rId230"/>
    <hyperlink ref="I74" r:id="rId231"/>
    <hyperlink ref="H75" r:id="rId232"/>
    <hyperlink ref="I75" r:id="rId233"/>
    <hyperlink ref="H76" r:id="rId234"/>
    <hyperlink ref="I76" r:id="rId235"/>
    <hyperlink ref="H77" r:id="rId236"/>
    <hyperlink ref="I77" r:id="rId237"/>
    <hyperlink ref="H78" r:id="rId238"/>
    <hyperlink ref="I78" r:id="rId239"/>
    <hyperlink ref="H82" r:id="rId240"/>
    <hyperlink ref="I82" r:id="rId241"/>
    <hyperlink ref="H84" r:id="rId242"/>
    <hyperlink ref="I84" r:id="rId243"/>
    <hyperlink ref="H85" r:id="rId244"/>
    <hyperlink ref="I85" r:id="rId245"/>
    <hyperlink ref="H87" r:id="rId246"/>
    <hyperlink ref="I87" r:id="rId247"/>
    <hyperlink ref="H88" r:id="rId248"/>
    <hyperlink ref="I88" r:id="rId249"/>
    <hyperlink ref="H92" r:id="rId250"/>
    <hyperlink ref="I92" r:id="rId251"/>
    <hyperlink ref="H95" r:id="rId252"/>
    <hyperlink ref="I95" r:id="rId253"/>
    <hyperlink ref="H96" r:id="rId254"/>
    <hyperlink ref="I96" r:id="rId255"/>
    <hyperlink ref="H99" r:id="rId256"/>
    <hyperlink ref="I99" r:id="rId257"/>
    <hyperlink ref="H102" r:id="rId258"/>
    <hyperlink ref="I102" r:id="rId259"/>
    <hyperlink ref="H103" r:id="rId260"/>
    <hyperlink ref="I103" r:id="rId261"/>
    <hyperlink ref="H104" r:id="rId262"/>
    <hyperlink ref="I104" r:id="rId263"/>
    <hyperlink ref="H105" r:id="rId264"/>
    <hyperlink ref="I105" r:id="rId265"/>
    <hyperlink ref="H107" r:id="rId266"/>
    <hyperlink ref="I107" r:id="rId267"/>
    <hyperlink ref="H109" r:id="rId268"/>
    <hyperlink ref="I109" r:id="rId269"/>
    <hyperlink ref="H110" r:id="rId270"/>
    <hyperlink ref="I110" r:id="rId271"/>
    <hyperlink ref="H111" r:id="rId272"/>
    <hyperlink ref="I111" r:id="rId273"/>
    <hyperlink ref="H115" r:id="rId274"/>
    <hyperlink ref="I115" r:id="rId275"/>
    <hyperlink ref="H117" r:id="rId276"/>
    <hyperlink ref="I117" r:id="rId277"/>
    <hyperlink ref="H119" r:id="rId278"/>
    <hyperlink ref="I119" r:id="rId279"/>
    <hyperlink ref="H125" r:id="rId280"/>
    <hyperlink ref="I125" r:id="rId281"/>
    <hyperlink ref="H126" r:id="rId282"/>
    <hyperlink ref="I126" r:id="rId283"/>
    <hyperlink ref="H129" r:id="rId284"/>
    <hyperlink ref="I129" r:id="rId285"/>
    <hyperlink ref="H140" r:id="rId286"/>
    <hyperlink ref="I140" r:id="rId287"/>
    <hyperlink ref="H142" r:id="rId288"/>
    <hyperlink ref="I142" r:id="rId289"/>
    <hyperlink ref="H145" r:id="rId290"/>
    <hyperlink ref="I145" r:id="rId291"/>
    <hyperlink ref="H148" r:id="rId292"/>
    <hyperlink ref="I148" r:id="rId293"/>
    <hyperlink ref="H151" r:id="rId294"/>
    <hyperlink ref="I151" r:id="rId295"/>
    <hyperlink ref="H152" r:id="rId296"/>
    <hyperlink ref="I152" r:id="rId297"/>
    <hyperlink ref="H153" r:id="rId298"/>
    <hyperlink ref="I153" r:id="rId299"/>
    <hyperlink ref="H155" r:id="rId300"/>
    <hyperlink ref="I155" r:id="rId301"/>
    <hyperlink ref="H156" r:id="rId302"/>
    <hyperlink ref="I156" r:id="rId303"/>
    <hyperlink ref="H157" r:id="rId304"/>
    <hyperlink ref="I157" r:id="rId305"/>
    <hyperlink ref="H159" r:id="rId306"/>
    <hyperlink ref="I159" r:id="rId307"/>
    <hyperlink ref="H160" r:id="rId308"/>
    <hyperlink ref="I160" r:id="rId309"/>
    <hyperlink ref="H161" r:id="rId310"/>
    <hyperlink ref="I161" r:id="rId311"/>
  </hyperlinks>
  <pageMargins left="0.75" right="0.75" top="1" bottom="1" header="0.5" footer="0.5"/>
  <pageSetup paperSize="9" orientation="landscape" r:id="rId3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основная таблица</vt:lpstr>
    </vt:vector>
  </TitlesOfParts>
  <Company>Организация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DegtyarevVV</dc:creator>
  <cp:lastModifiedBy>Ананьева Екатерина Владимировна</cp:lastModifiedBy>
  <cp:lastPrinted>2013-10-08T05:48:06Z</cp:lastPrinted>
  <dcterms:created xsi:type="dcterms:W3CDTF">2010-07-27T06:51:01Z</dcterms:created>
  <dcterms:modified xsi:type="dcterms:W3CDTF">2025-07-09T08:10:39Z</dcterms:modified>
</cp:coreProperties>
</file>